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<sst xmlns="http://schemas.openxmlformats.org/spreadsheetml/2006/main" count="540" uniqueCount="342">
  <si>
    <t xml:space="preserve">BILAN MATÉRIEL/PRODUCTION PAPER</t>
  </si>
  <si>
    <t xml:space="preserve">Board:</t>
  </si>
  <si>
    <t xml:space="preserve">KTR-PBS4000-ASS</t>
  </si>
  <si>
    <t xml:space="preserve">REVISION : D.</t>
  </si>
  <si>
    <t xml:space="preserve">7 SMT +  224 THR +  24 Solder side + 31 Mécanique</t>
  </si>
  <si>
    <t xml:space="preserve">Description:</t>
  </si>
  <si>
    <t xml:space="preserve">ASSEMBLY OF PBS4000</t>
  </si>
  <si>
    <t xml:space="preserve">QTY:</t>
  </si>
  <si>
    <t xml:space="preserve">Job # :</t>
  </si>
  <si>
    <t xml:space="preserve">Customer:</t>
  </si>
  <si>
    <t xml:space="preserve">KE-8826</t>
  </si>
  <si>
    <t xml:space="preserve">DATE:</t>
  </si>
  <si>
    <t xml:space="preserve">PO # : </t>
  </si>
  <si>
    <t xml:space="preserve">OUI/YES</t>
  </si>
  <si>
    <t xml:space="preserve">NON/NO</t>
  </si>
  <si>
    <t xml:space="preserve">NEW PO#</t>
  </si>
  <si>
    <t xml:space="preserve">Shipping# :</t>
  </si>
  <si>
    <t xml:space="preserve">ROHS</t>
  </si>
  <si>
    <t xml:space="preserve">X</t>
  </si>
  <si>
    <t xml:space="preserve">BATCH #</t>
  </si>
  <si>
    <t xml:space="preserve">Date de Livraison/Date of Delivery:</t>
  </si>
  <si>
    <t xml:space="preserve">Instructions spéciales</t>
  </si>
  <si>
    <t xml:space="preserve">Temps Total de la Production:</t>
  </si>
  <si>
    <t xml:space="preserve">MATÉRIELS</t>
  </si>
  <si>
    <r>
      <rPr>
        <b val="true"/>
        <i val="true"/>
        <u val="single"/>
        <sz val="10"/>
        <rFont val="Arial"/>
        <family val="2"/>
        <charset val="1"/>
      </rPr>
      <t xml:space="preserve">SMT</t>
    </r>
    <r>
      <rPr>
        <b val="true"/>
        <i val="true"/>
        <sz val="10"/>
        <rFont val="Arial"/>
        <family val="2"/>
        <charset val="1"/>
      </rPr>
      <t xml:space="preserve">:</t>
    </r>
  </si>
  <si>
    <t xml:space="preserve">REFLOW SMT:</t>
  </si>
  <si>
    <r>
      <rPr>
        <b val="true"/>
        <i val="true"/>
        <u val="single"/>
        <sz val="10"/>
        <rFont val="Arial"/>
        <family val="2"/>
        <charset val="1"/>
      </rPr>
      <t xml:space="preserve">WAVE</t>
    </r>
    <r>
      <rPr>
        <b val="true"/>
        <i val="true"/>
        <sz val="10"/>
        <rFont val="Arial"/>
        <family val="2"/>
        <charset val="1"/>
      </rPr>
      <t xml:space="preserve">:</t>
    </r>
  </si>
  <si>
    <r>
      <rPr>
        <b val="true"/>
        <i val="true"/>
        <u val="single"/>
        <sz val="10"/>
        <rFont val="Arial"/>
        <family val="2"/>
        <charset val="1"/>
      </rPr>
      <t xml:space="preserve">TOUCH-UP</t>
    </r>
    <r>
      <rPr>
        <b val="true"/>
        <i val="true"/>
        <sz val="10"/>
        <rFont val="Arial"/>
        <family val="2"/>
        <charset val="1"/>
      </rPr>
      <t xml:space="preserve">:</t>
    </r>
  </si>
  <si>
    <t xml:space="preserve">Solder Paste no clean</t>
  </si>
  <si>
    <t xml:space="preserve">Flux #</t>
  </si>
  <si>
    <t xml:space="preserve">Solder #SN6337 2% Dia 0.32’</t>
  </si>
  <si>
    <t xml:space="preserve">Solder bar # 6337 (No clean)</t>
  </si>
  <si>
    <t xml:space="preserve">°F : 475 +</t>
  </si>
  <si>
    <t xml:space="preserve">Heater :</t>
  </si>
  <si>
    <t xml:space="preserve">INSTRUCTIONS SPÉCIALES</t>
  </si>
  <si>
    <r>
      <rPr>
        <b val="true"/>
        <i val="true"/>
        <u val="single"/>
        <sz val="12"/>
        <color rgb="FFFF3333"/>
        <rFont val="Arial"/>
        <family val="2"/>
        <charset val="1"/>
      </rPr>
      <t xml:space="preserve">MASK</t>
    </r>
    <r>
      <rPr>
        <b val="true"/>
        <i val="true"/>
        <sz val="12"/>
        <color rgb="FFFF3333"/>
        <rFont val="Arial"/>
        <family val="2"/>
        <charset val="1"/>
      </rPr>
      <t xml:space="preserve">: J12-J19, BUZZER2, BT1, U11, DISPLAY, R1, P1 FUSE HOLDER, J1, J2, JP1, JP3, D28, D63, D59-D62, J9, J20-J27, CONNECTOR 4POS., 2 CONNECTOR 26POS., PHONE JACK 8PINS, HEADER 6POS.</t>
    </r>
  </si>
  <si>
    <t xml:space="preserve">METTRE EN 1er LA DIODE D55 (1N5401) </t>
  </si>
  <si>
    <t xml:space="preserve">TEMPS DE LA PRODUCTION</t>
  </si>
  <si>
    <t xml:space="preserve">DESCRIPTION</t>
  </si>
  <si>
    <t xml:space="preserve">NAME</t>
  </si>
  <si>
    <t xml:space="preserve">DATE</t>
  </si>
  <si>
    <t xml:space="preserve">START TIME</t>
  </si>
  <si>
    <t xml:space="preserve">END TIME</t>
  </si>
  <si>
    <t xml:space="preserve">QTY</t>
  </si>
  <si>
    <t xml:space="preserve">Commentaires</t>
  </si>
  <si>
    <t xml:space="preserve">Préparation papiers</t>
  </si>
  <si>
    <t xml:space="preserve">Kitting</t>
  </si>
  <si>
    <t xml:space="preserve">Préparation composants (Cutting, forming)</t>
  </si>
  <si>
    <t xml:space="preserve">Led dans Spacer</t>
  </si>
  <si>
    <t xml:space="preserve">CAAB#</t>
  </si>
  <si>
    <t xml:space="preserve">PART #</t>
  </si>
  <si>
    <t xml:space="preserve">Qty/pcb</t>
  </si>
  <si>
    <t xml:space="preserve">Total</t>
  </si>
  <si>
    <t xml:space="preserve">Référence</t>
  </si>
  <si>
    <t xml:space="preserve">PCB PBS400 Rev.D (KSL53130008)</t>
  </si>
  <si>
    <t xml:space="preserve">SMT (1 CÔTÉ SEULEMENT)</t>
  </si>
  <si>
    <t xml:space="preserve">GSM :</t>
  </si>
  <si>
    <t xml:space="preserve">QUAD : </t>
  </si>
  <si>
    <t xml:space="preserve">PASTE :</t>
  </si>
  <si>
    <t xml:space="preserve">File Setup</t>
  </si>
  <si>
    <t xml:space="preserve">Programming</t>
  </si>
  <si>
    <t xml:space="preserve">Machine Setup</t>
  </si>
  <si>
    <t xml:space="preserve">Calibration</t>
  </si>
  <si>
    <t xml:space="preserve">Printer Programming</t>
  </si>
  <si>
    <t xml:space="preserve">Printing/Pasting</t>
  </si>
  <si>
    <t xml:space="preserve">Printer Cleaning</t>
  </si>
  <si>
    <t xml:space="preserve">SMT Assembly</t>
  </si>
  <si>
    <t xml:space="preserve">06032</t>
  </si>
  <si>
    <r>
      <rPr>
        <sz val="10"/>
        <rFont val="Arial"/>
        <family val="2"/>
        <charset val="1"/>
      </rPr>
      <t xml:space="preserve">TPIC2810DR-SMT    </t>
    </r>
    <r>
      <rPr>
        <b val="true"/>
        <sz val="10"/>
        <rFont val="Arial"/>
        <family val="2"/>
        <charset val="1"/>
      </rPr>
      <t xml:space="preserve">TPIC2810DG4 / TPIC2810DRG4</t>
    </r>
  </si>
  <si>
    <t xml:space="preserve">8BIT LED DRIVERS WITH IC INTERFAC, RULLET</t>
  </si>
  <si>
    <t xml:space="preserve">6</t>
  </si>
  <si>
    <t xml:space="preserve">U18 - U23</t>
  </si>
  <si>
    <t xml:space="preserve">TPIC2810DRG4 / DRG4 = 400 P/ REEAL</t>
  </si>
  <si>
    <t xml:space="preserve">06030</t>
  </si>
  <si>
    <t xml:space="preserve">PCA9555N</t>
  </si>
  <si>
    <t xml:space="preserve">IC PCA9555D, 112, SMT </t>
  </si>
  <si>
    <t xml:space="preserve">1</t>
  </si>
  <si>
    <t xml:space="preserve">U15</t>
  </si>
  <si>
    <t xml:space="preserve">TOTAL</t>
  </si>
  <si>
    <t xml:space="preserve">Reflow</t>
  </si>
  <si>
    <t xml:space="preserve">Machine Unloading</t>
  </si>
  <si>
    <t xml:space="preserve">Touch-up</t>
  </si>
  <si>
    <t xml:space="preserve">THR</t>
  </si>
  <si>
    <t xml:space="preserve">Former Shelf.</t>
  </si>
  <si>
    <t xml:space="preserve">Former Ligne + mettre les pcb sur la ligne.</t>
  </si>
  <si>
    <t xml:space="preserve">Masking + retourner les pcb.</t>
  </si>
  <si>
    <t xml:space="preserve">05047</t>
  </si>
  <si>
    <t xml:space="preserve">SS-40-G</t>
  </si>
  <si>
    <t xml:space="preserve">Header 16pin</t>
  </si>
  <si>
    <t xml:space="preserve">J3</t>
  </si>
  <si>
    <t xml:space="preserve">Mettre bien dans le fond</t>
  </si>
  <si>
    <t xml:space="preserve">01018</t>
  </si>
  <si>
    <t xml:space="preserve">1N5401-TR</t>
  </si>
  <si>
    <t xml:space="preserve">DIODE 1N5401 RULLET</t>
  </si>
  <si>
    <t xml:space="preserve">D55</t>
  </si>
  <si>
    <t xml:space="preserve">01012</t>
  </si>
  <si>
    <t xml:space="preserve">1N5819-TR</t>
  </si>
  <si>
    <t xml:space="preserve">DIODE 1N5819 1AMP 40V  5000/RULLET</t>
  </si>
  <si>
    <t xml:space="preserve">D56</t>
  </si>
  <si>
    <t xml:space="preserve">01007</t>
  </si>
  <si>
    <t xml:space="preserve">1N4001-TR</t>
  </si>
  <si>
    <t xml:space="preserve">DIODE 1N4001 RULLET</t>
  </si>
  <si>
    <t xml:space="preserve">D27</t>
  </si>
  <si>
    <t xml:space="preserve">01001</t>
  </si>
  <si>
    <t xml:space="preserve">1N4148-TR</t>
  </si>
  <si>
    <t xml:space="preserve">DIODE COMMU.75V, TAPE</t>
  </si>
  <si>
    <t xml:space="preserve">7</t>
  </si>
  <si>
    <t xml:space="preserve">D48 - D54</t>
  </si>
  <si>
    <t xml:space="preserve">02081</t>
  </si>
  <si>
    <t xml:space="preserve">CR-1/4-5%-2K2-TR</t>
  </si>
  <si>
    <t xml:space="preserve">RES..2K2,5%,1/4W RULLET</t>
  </si>
  <si>
    <t xml:space="preserve">R21</t>
  </si>
  <si>
    <t xml:space="preserve">02080</t>
  </si>
  <si>
    <t xml:space="preserve">CR-1/4-5%-220R-TR</t>
  </si>
  <si>
    <t xml:space="preserve">RES.220R,5%,1/4W RULLET</t>
  </si>
  <si>
    <t xml:space="preserve">2</t>
  </si>
  <si>
    <t xml:space="preserve">R11, R16</t>
  </si>
  <si>
    <t xml:space="preserve">02042</t>
  </si>
  <si>
    <t xml:space="preserve">CR-1/4-5%-680R-TR</t>
  </si>
  <si>
    <t xml:space="preserve">RES 680R,5%,1/4W</t>
  </si>
  <si>
    <t xml:space="preserve">R10, R12</t>
  </si>
  <si>
    <t xml:space="preserve">02036</t>
  </si>
  <si>
    <t xml:space="preserve">CR-1/4-5%-12R-TR</t>
  </si>
  <si>
    <t xml:space="preserve">RES 12R,5%,1/4W RULLET</t>
  </si>
  <si>
    <t xml:space="preserve">R9, R13</t>
  </si>
  <si>
    <t xml:space="preserve">02057</t>
  </si>
  <si>
    <t xml:space="preserve">CR-1/2-5%-330R-TR</t>
  </si>
  <si>
    <t xml:space="preserve">RES.330R,5%, 1/2W RULLET</t>
  </si>
  <si>
    <t xml:space="preserve">8</t>
  </si>
  <si>
    <t xml:space="preserve">R22 - R29</t>
  </si>
  <si>
    <t xml:space="preserve">COCHÉES</t>
  </si>
  <si>
    <t xml:space="preserve">02000</t>
  </si>
  <si>
    <t xml:space="preserve">CR-1/2-5%-1K-TR</t>
  </si>
  <si>
    <t xml:space="preserve">RES ,1K ,1/2W, 5%, RULLET</t>
  </si>
  <si>
    <t xml:space="preserve">46</t>
  </si>
  <si>
    <t xml:space="preserve">R1_1 - R1_16, R2_1- R2_8, R3_1 - R3_6, R4_1 – R4_15, R15</t>
  </si>
  <si>
    <t xml:space="preserve">03000-1</t>
  </si>
  <si>
    <t xml:space="preserve">RD15XR104K500RR </t>
  </si>
  <si>
    <t xml:space="preserve">CAP. 0.1UF,10% 50V, 0.1SPACING 2.54MM</t>
  </si>
  <si>
    <t xml:space="preserve">16</t>
  </si>
  <si>
    <t xml:space="preserve">C11, C12, C14, C15, C17, C18, C19, C20, C21, C23, C26 - C30, C33</t>
  </si>
  <si>
    <t xml:space="preserve">02007</t>
  </si>
  <si>
    <t xml:space="preserve">RKLB4S-222G-TR         4608X-102-222LF</t>
  </si>
  <si>
    <t xml:space="preserve">SIP NETWORK RES.2K2 8POS 2% 4RES. BULK 100x/Bag</t>
  </si>
  <si>
    <t xml:space="preserve">R19</t>
  </si>
  <si>
    <t xml:space="preserve">02054</t>
  </si>
  <si>
    <t xml:space="preserve">RKLB9-103G-TR           4610X-101-103S-TR</t>
  </si>
  <si>
    <t xml:space="preserve">SIP NETWORK RES.10K 10POS. 2% BULK 200x/Bag</t>
  </si>
  <si>
    <t xml:space="preserve">R14</t>
  </si>
  <si>
    <t xml:space="preserve">12002</t>
  </si>
  <si>
    <t xml:space="preserve">RKLB4S-102G-TR         4608X-102-102</t>
  </si>
  <si>
    <t xml:space="preserve">SIP NETWORK RES. 1K 8POS 2% BULK 200x/Bag</t>
  </si>
  <si>
    <t xml:space="preserve">R20</t>
  </si>
  <si>
    <t xml:space="preserve">06053</t>
  </si>
  <si>
    <r>
      <rPr>
        <sz val="10"/>
        <rFont val="Arial"/>
        <family val="2"/>
        <charset val="1"/>
      </rPr>
      <t xml:space="preserve">TLP620-4-TR                   </t>
    </r>
    <r>
      <rPr>
        <b val="true"/>
        <sz val="10"/>
        <rFont val="Arial"/>
        <family val="2"/>
        <charset val="1"/>
      </rPr>
      <t xml:space="preserve">TLP620-4GB,F</t>
    </r>
  </si>
  <si>
    <t xml:space="preserve">PHOTOCOUPLER 4 CHANNEL DIP 16 PIN/8POS, TUBE</t>
  </si>
  <si>
    <t xml:space="preserve">ISO1 - ISO4</t>
  </si>
  <si>
    <t xml:space="preserve">19005/ 19009</t>
  </si>
  <si>
    <t xml:space="preserve">I-08                           </t>
  </si>
  <si>
    <t xml:space="preserve">IC SOCKET DUAL WIPE 8 POSITION PITCH=2.54MM ROW SPACING=0.3" TIN 60x/Tube                                     </t>
  </si>
  <si>
    <t xml:space="preserve">U9, U14</t>
  </si>
  <si>
    <t xml:space="preserve">19001</t>
  </si>
  <si>
    <t xml:space="preserve">I-16                           </t>
  </si>
  <si>
    <t xml:space="preserve">IC SOCKET DUAL WIPE 16 POSITION PITCH=2.54MM ROW SPACING=0.3" TIN 30x/Tube                                    </t>
  </si>
  <si>
    <t xml:space="preserve">U3, U13</t>
  </si>
  <si>
    <t xml:space="preserve">28007</t>
  </si>
  <si>
    <t xml:space="preserve">LM2576T-5.0/NOPB</t>
  </si>
  <si>
    <t xml:space="preserve">IC SIMPLE SWITCHER, 5V 3A TO220-5, TUBE</t>
  </si>
  <si>
    <t xml:space="preserve">U11</t>
  </si>
  <si>
    <t xml:space="preserve">03046</t>
  </si>
  <si>
    <t xml:space="preserve">RFH101N1VA0811D </t>
  </si>
  <si>
    <t xml:space="preserve">CAP. 35V,100UF,RADIAL, 20%, STRAIGHT 105C, TAPE</t>
  </si>
  <si>
    <t xml:space="preserve">C32</t>
  </si>
  <si>
    <t xml:space="preserve">50V OK</t>
  </si>
  <si>
    <t xml:space="preserve">17000</t>
  </si>
  <si>
    <t xml:space="preserve">BNX002-01-TR</t>
  </si>
  <si>
    <t xml:space="preserve">FILTRE BNX002-01 10AMP 50V RADIAL BULK</t>
  </si>
  <si>
    <t xml:space="preserve">F21</t>
  </si>
  <si>
    <t xml:space="preserve">25003</t>
  </si>
  <si>
    <r>
      <rPr>
        <b val="true"/>
        <sz val="10"/>
        <rFont val="Arial"/>
        <family val="2"/>
        <charset val="1"/>
      </rPr>
      <t xml:space="preserve">AX622LYB-101K</t>
    </r>
    <r>
      <rPr>
        <sz val="10"/>
        <rFont val="Arial"/>
        <family val="2"/>
        <charset val="1"/>
      </rPr>
      <t xml:space="preserve">           CT622LYB-101K            RL824-101K-RC</t>
    </r>
  </si>
  <si>
    <t xml:space="preserve">INDUCTOR 100UH-1.02A- 10% SRF 2.80MHZ, RADIAL, BULK</t>
  </si>
  <si>
    <t xml:space="preserve">L1</t>
  </si>
  <si>
    <t xml:space="preserve">10003</t>
  </si>
  <si>
    <r>
      <rPr>
        <b val="true"/>
        <sz val="10"/>
        <rFont val="Arial"/>
        <family val="2"/>
        <charset val="1"/>
      </rPr>
      <t xml:space="preserve">J07K035-TR </t>
    </r>
    <r>
      <rPr>
        <sz val="10"/>
        <rFont val="Arial"/>
        <family val="2"/>
        <charset val="1"/>
      </rPr>
      <t xml:space="preserve">                SIOV-S07K35:MOV</t>
    </r>
  </si>
  <si>
    <t xml:space="preserve">VARISTOR 35VAC 45VDC 10% 250AMP 9MM BULK</t>
  </si>
  <si>
    <t xml:space="preserve">RV1</t>
  </si>
  <si>
    <t xml:space="preserve">7D560K OK</t>
  </si>
  <si>
    <t xml:space="preserve">25000</t>
  </si>
  <si>
    <t xml:space="preserve">2943666661-TR</t>
  </si>
  <si>
    <t xml:space="preserve">FERRITE, IND./COILS,170R,10MHZ, BULK</t>
  </si>
  <si>
    <t xml:space="preserve">4</t>
  </si>
  <si>
    <t xml:space="preserve">B1-B4</t>
  </si>
  <si>
    <t xml:space="preserve">17001</t>
  </si>
  <si>
    <r>
      <rPr>
        <sz val="10"/>
        <rFont val="Arial"/>
        <family val="2"/>
        <charset val="1"/>
      </rPr>
      <t xml:space="preserve">VFS6VD81E221T51B-TR (Bulk)                 DSS706-351D221M VFS6VD81E221U31A (TAPE) (#17001-1)</t>
    </r>
    <r>
      <rPr>
        <b val="true"/>
        <sz val="10"/>
        <rFont val="Arial"/>
        <family val="2"/>
        <charset val="1"/>
      </rPr>
      <t xml:space="preserve"> DSS1NB32A221Q91A #17001-B</t>
    </r>
  </si>
  <si>
    <t xml:space="preserve">FILTER 220PF 6A 25VDC RADIAL </t>
  </si>
  <si>
    <t xml:space="preserve">20</t>
  </si>
  <si>
    <t xml:space="preserve">F1 - F19, F22</t>
  </si>
  <si>
    <t xml:space="preserve">14 courts + 6 longs</t>
  </si>
  <si>
    <t xml:space="preserve">03018-1</t>
  </si>
  <si>
    <t xml:space="preserve">RSS100M1VB0511C (50V) ECA-1HM100I (50V)</t>
  </si>
  <si>
    <t xml:space="preserve">CAP. 35V,10UF,RADIAL, 20% 85C, TAPE</t>
  </si>
  <si>
    <t xml:space="preserve">5</t>
  </si>
  <si>
    <t xml:space="preserve">C5 - C8, C10</t>
  </si>
  <si>
    <t xml:space="preserve">29003</t>
  </si>
  <si>
    <t xml:space="preserve">DS2Y-S-DC12V</t>
  </si>
  <si>
    <t xml:space="preserve">RELAY  12VDC TUBE</t>
  </si>
  <si>
    <t xml:space="preserve">K1</t>
  </si>
  <si>
    <t xml:space="preserve">03037</t>
  </si>
  <si>
    <r>
      <rPr>
        <b val="true"/>
        <sz val="10"/>
        <rFont val="Arial"/>
        <family val="2"/>
        <charset val="1"/>
      </rPr>
      <t xml:space="preserve">GA102M035B1326</t>
    </r>
    <r>
      <rPr>
        <sz val="10"/>
        <rFont val="Arial"/>
        <family val="2"/>
        <charset val="1"/>
      </rPr>
      <t xml:space="preserve"> SA102M035B1225       TVX1V102MCD</t>
    </r>
  </si>
  <si>
    <t xml:space="preserve">CAP. 35V 1000UF AXIAL, 20% 85C, BULK</t>
  </si>
  <si>
    <t xml:space="preserve">C16</t>
  </si>
  <si>
    <t xml:space="preserve">08000</t>
  </si>
  <si>
    <t xml:space="preserve">HLMP3950A</t>
  </si>
  <si>
    <t xml:space="preserve">LED GREEN 5MM TRANSPARENT, 80-150MCD 20MA 2.2V 24D, BULK, STAND-OFF</t>
  </si>
  <si>
    <t xml:space="preserve">13</t>
  </si>
  <si>
    <t xml:space="preserve">D29, D28, D1, D57, D31, D5, D33, D4, D8, D11, D15, D19, D23</t>
  </si>
  <si>
    <t xml:space="preserve">08002</t>
  </si>
  <si>
    <t xml:space="preserve">HLMP3850A-TR</t>
  </si>
  <si>
    <t xml:space="preserve">LED YELLOW 5MM, WATER CLEAR TRANSPARENT, 80-150MCD 20MA 2.2V 24D, BULK, STAND-OFF</t>
  </si>
  <si>
    <t xml:space="preserve">32</t>
  </si>
  <si>
    <t xml:space="preserve">D2, 30, 3, 6, 32, 7, 9, 35, 10, 14, 37, 13, 34, 12, 36, 18, 40, 17, 39, 16, 38, 22, 43, 21, 42, 20, 41, 46, 25, 45, 24, 44</t>
  </si>
  <si>
    <t xml:space="preserve">16000</t>
  </si>
  <si>
    <r>
      <rPr>
        <b val="true"/>
        <sz val="10"/>
        <rFont val="Arial"/>
        <family val="2"/>
        <charset val="1"/>
      </rPr>
      <t xml:space="preserve">9905-375</t>
    </r>
    <r>
      <rPr>
        <sz val="10"/>
        <rFont val="Arial"/>
        <family val="2"/>
        <charset val="1"/>
      </rPr>
      <t xml:space="preserve">                        NSP3/8-6 </t>
    </r>
  </si>
  <si>
    <t xml:space="preserve">SPACER NYLON ROUND 9905-375, L=3/8 W=1/4 #6 SCREW</t>
  </si>
  <si>
    <t xml:space="preserve">45</t>
  </si>
  <si>
    <t xml:space="preserve">SPACER LED</t>
  </si>
  <si>
    <t xml:space="preserve">VÉRIFICATION ASSEMBLAGE</t>
  </si>
  <si>
    <t xml:space="preserve">Vérification de l’assemblage + mettre les pcb dans le shelf.</t>
  </si>
  <si>
    <t xml:space="preserve">CUTTING PIN &amp; REMOVE MASK</t>
  </si>
  <si>
    <t xml:space="preserve">DESCENDRE LEDs </t>
  </si>
  <si>
    <t xml:space="preserve">VISSERIE REGULATOR, DB9</t>
  </si>
  <si>
    <t xml:space="preserve">21002/ 21005</t>
  </si>
  <si>
    <t xml:space="preserve">GM516-1607   005316.801</t>
  </si>
  <si>
    <t xml:space="preserve">Screw 4-40x1/4</t>
  </si>
  <si>
    <t xml:space="preserve">U11 (Régulateur)</t>
  </si>
  <si>
    <t xml:space="preserve">26000</t>
  </si>
  <si>
    <t xml:space="preserve">DS02-09MSNAA3</t>
  </si>
  <si>
    <t xml:space="preserve">CON. DB9 MALE PC MOUNT D-SUB STRAIGHT</t>
  </si>
  <si>
    <t xml:space="preserve">P1</t>
  </si>
  <si>
    <t xml:space="preserve">57000</t>
  </si>
  <si>
    <t xml:space="preserve">004084.801</t>
  </si>
  <si>
    <t xml:space="preserve">NUT ZINC 4-40</t>
  </si>
  <si>
    <t xml:space="preserve">DB9</t>
  </si>
  <si>
    <t xml:space="preserve">57003/ 21004</t>
  </si>
  <si>
    <t xml:space="preserve">005322.801</t>
  </si>
  <si>
    <t xml:space="preserve">Screw 4-40x1/2</t>
  </si>
  <si>
    <t xml:space="preserve">62000</t>
  </si>
  <si>
    <t xml:space="preserve">FIBRE WASHER FLAT BLACK #4.25</t>
  </si>
  <si>
    <t xml:space="preserve">DB9 (under the nut)</t>
  </si>
  <si>
    <t xml:space="preserve">16015</t>
  </si>
  <si>
    <t xml:space="preserve">9905-250</t>
  </si>
  <si>
    <t xml:space="preserve">Spacer </t>
  </si>
  <si>
    <t xml:space="preserve">SOLDER SIDE + SOLDER STATION</t>
  </si>
  <si>
    <r>
      <rPr>
        <sz val="10"/>
        <rFont val="Arial"/>
        <family val="2"/>
        <charset val="1"/>
      </rPr>
      <t xml:space="preserve">STRIP LINE PLUG 40 PINS STRAIGHT GOLD 2.54MM </t>
    </r>
    <r>
      <rPr>
        <b val="true"/>
        <sz val="10"/>
        <rFont val="Arial"/>
        <family val="2"/>
        <charset val="1"/>
      </rPr>
      <t xml:space="preserve">(6 pin x1, 2 pin x1, 13 pin x1)</t>
    </r>
    <r>
      <rPr>
        <sz val="10"/>
        <rFont val="Arial"/>
        <family val="2"/>
        <charset val="1"/>
      </rPr>
      <t xml:space="preserve"> BULK</t>
    </r>
  </si>
  <si>
    <t xml:space="preserve">3</t>
  </si>
  <si>
    <t xml:space="preserve">J9, 6POS, J20</t>
  </si>
  <si>
    <t xml:space="preserve">SD-010-G</t>
  </si>
  <si>
    <t xml:space="preserve">HEADER 5pin x2</t>
  </si>
  <si>
    <t xml:space="preserve">J21-J25</t>
  </si>
  <si>
    <t xml:space="preserve">39001</t>
  </si>
  <si>
    <r>
      <rPr>
        <sz val="10"/>
        <rFont val="Arial"/>
        <family val="2"/>
        <charset val="1"/>
      </rPr>
      <t xml:space="preserve">MSR320-TR                  </t>
    </r>
    <r>
      <rPr>
        <b val="true"/>
        <sz val="10"/>
        <rFont val="Arial"/>
        <family val="2"/>
        <charset val="1"/>
      </rPr>
      <t xml:space="preserve">CPB150-233095-120</t>
    </r>
    <r>
      <rPr>
        <sz val="10"/>
        <rFont val="Arial"/>
        <family val="2"/>
        <charset val="1"/>
      </rPr>
      <t xml:space="preserve"> </t>
    </r>
  </si>
  <si>
    <t xml:space="preserve">SONALERTII AUDIBLE SIGNAL DEVICE PIEZO BUZ 3.5KHZ 90DB 15MA 12V</t>
  </si>
  <si>
    <t xml:space="preserve">BUZZER2</t>
  </si>
  <si>
    <t xml:space="preserve">31000</t>
  </si>
  <si>
    <r>
      <rPr>
        <sz val="10"/>
        <rFont val="Arial"/>
        <family val="2"/>
        <charset val="1"/>
      </rPr>
      <t xml:space="preserve">72PR10KLF                  </t>
    </r>
    <r>
      <rPr>
        <b val="true"/>
        <sz val="10"/>
        <rFont val="Arial"/>
        <family val="2"/>
        <charset val="1"/>
      </rPr>
      <t xml:space="preserve">3386P-1-103LF</t>
    </r>
  </si>
  <si>
    <t xml:space="preserve">POTENTIOMERE 10K 1 TOUR 10% 0.5W 100PPM TUBE</t>
  </si>
  <si>
    <t xml:space="preserve">R1</t>
  </si>
  <si>
    <t xml:space="preserve">07000</t>
  </si>
  <si>
    <t xml:space="preserve">01000056Z</t>
  </si>
  <si>
    <t xml:space="preserve">PORTE FUSIBLE BULK (POUR FUSE 5X20MM)</t>
  </si>
  <si>
    <t xml:space="preserve">FUSIBLE</t>
  </si>
  <si>
    <t xml:space="preserve">05128</t>
  </si>
  <si>
    <t xml:space="preserve">0138-7002</t>
  </si>
  <si>
    <t xml:space="preserve">Connector 2-pos</t>
  </si>
  <si>
    <t xml:space="preserve">05130</t>
  </si>
  <si>
    <t xml:space="preserve">0138-7003</t>
  </si>
  <si>
    <t xml:space="preserve">Connector 3-pos</t>
  </si>
  <si>
    <t xml:space="preserve">J1, J2</t>
  </si>
  <si>
    <t xml:space="preserve">0138-7004</t>
  </si>
  <si>
    <t xml:space="preserve">Connecotr 4-pos</t>
  </si>
  <si>
    <t xml:space="preserve">J27, J26, 1 4POLES</t>
  </si>
  <si>
    <t xml:space="preserve">0138-7010</t>
  </si>
  <si>
    <t xml:space="preserve">Connector 10-pos</t>
  </si>
  <si>
    <t xml:space="preserve">JP3</t>
  </si>
  <si>
    <t xml:space="preserve">0138-7011</t>
  </si>
  <si>
    <t xml:space="preserve">Connector 11-pos</t>
  </si>
  <si>
    <t xml:space="preserve">JP1</t>
  </si>
  <si>
    <t xml:space="preserve">05050</t>
  </si>
  <si>
    <t xml:space="preserve">DF11-26DS-2DSA-(06)(H10193)</t>
  </si>
  <si>
    <t xml:space="preserve">CON.RECEPT 26 POS.2MM</t>
  </si>
  <si>
    <t xml:space="preserve">CLOSE TO C14 &amp; C20</t>
  </si>
  <si>
    <t xml:space="preserve">23000</t>
  </si>
  <si>
    <t xml:space="preserve">5520425-3-TR</t>
  </si>
  <si>
    <t xml:space="preserve">PHON MODULAR JACK 6-6 VERT, BULK PAC</t>
  </si>
  <si>
    <t xml:space="preserve">J17</t>
  </si>
  <si>
    <t xml:space="preserve">23003</t>
  </si>
  <si>
    <t xml:space="preserve">5520426-4-TR</t>
  </si>
  <si>
    <t xml:space="preserve">PHON MODULAR JACK 8 POS 2.54MM 90DEG ANGLE, 152/BOX</t>
  </si>
  <si>
    <t xml:space="preserve">BETWEEN D16 AND D39</t>
  </si>
  <si>
    <t xml:space="preserve">08004</t>
  </si>
  <si>
    <r>
      <rPr>
        <b val="true"/>
        <sz val="10"/>
        <rFont val="Arial"/>
        <family val="2"/>
        <charset val="1"/>
      </rPr>
      <t xml:space="preserve">3-22B-CD43 </t>
    </r>
    <r>
      <rPr>
        <sz val="10"/>
        <rFont val="Arial"/>
        <family val="2"/>
        <charset val="1"/>
      </rPr>
      <t xml:space="preserve">                   LED-3G</t>
    </r>
  </si>
  <si>
    <t xml:space="preserve">LED GREEN 3MM DIFFUSED 15-25MCD 40D, BULK</t>
  </si>
  <si>
    <t xml:space="preserve">D28, D63</t>
  </si>
  <si>
    <t xml:space="preserve">08003</t>
  </si>
  <si>
    <r>
      <rPr>
        <b val="true"/>
        <sz val="10"/>
        <rFont val="Arial"/>
        <family val="2"/>
        <charset val="1"/>
      </rPr>
      <t xml:space="preserve">3-22B-CD44</t>
    </r>
    <r>
      <rPr>
        <sz val="10"/>
        <rFont val="Arial"/>
        <family val="2"/>
        <charset val="1"/>
      </rPr>
      <t xml:space="preserve">                    LED-3Y</t>
    </r>
  </si>
  <si>
    <t xml:space="preserve">LED YELLOW 3MM DIFFUSED 100-150MCD 40D, BULK</t>
  </si>
  <si>
    <t xml:space="preserve">D59 - D62</t>
  </si>
  <si>
    <t xml:space="preserve">08001</t>
  </si>
  <si>
    <t xml:space="preserve">HLMP3750A</t>
  </si>
  <si>
    <t xml:space="preserve">LED RED 5MM WATER CLEAR, 125MCD 24D, BULK, STAND-OFF</t>
  </si>
  <si>
    <t xml:space="preserve">D26</t>
  </si>
  <si>
    <t xml:space="preserve">SOLDER STATION</t>
  </si>
  <si>
    <t xml:space="preserve">TOUCH-UP</t>
  </si>
  <si>
    <t xml:space="preserve">MÉCANIQUE DISPLAY, IC, FUSE, JUMPER</t>
  </si>
  <si>
    <t xml:space="preserve">57003</t>
  </si>
  <si>
    <t xml:space="preserve">4-40X1/2</t>
  </si>
  <si>
    <t xml:space="preserve">DISPLAY </t>
  </si>
  <si>
    <t xml:space="preserve">CUST</t>
  </si>
  <si>
    <t xml:space="preserve">CFAH1602L-YYH-JP</t>
  </si>
  <si>
    <t xml:space="preserve">Display 16x2</t>
  </si>
  <si>
    <t xml:space="preserve">DISPLAY</t>
  </si>
  <si>
    <t xml:space="preserve">Spacer display</t>
  </si>
  <si>
    <t xml:space="preserve">16009</t>
  </si>
  <si>
    <r>
      <rPr>
        <b val="true"/>
        <sz val="11"/>
        <rFont val="Arial"/>
        <family val="2"/>
        <charset val="1"/>
      </rPr>
      <t xml:space="preserve">FW3361N6 </t>
    </r>
    <r>
      <rPr>
        <sz val="11"/>
        <rFont val="Arial"/>
        <family val="2"/>
        <charset val="1"/>
      </rPr>
      <t xml:space="preserve">or</t>
    </r>
    <r>
      <rPr>
        <b val="true"/>
        <sz val="11"/>
        <rFont val="Arial"/>
        <family val="2"/>
        <charset val="1"/>
      </rPr>
      <t xml:space="preserve"> </t>
    </r>
    <r>
      <rPr>
        <sz val="11"/>
        <rFont val="Arial"/>
        <family val="2"/>
        <charset val="1"/>
      </rPr>
      <t xml:space="preserve">3361</t>
    </r>
  </si>
  <si>
    <t xml:space="preserve">NYLON WASHER 0.14’’ I/D .312’’ O/D #6 SCREW</t>
  </si>
  <si>
    <t xml:space="preserve">09001</t>
  </si>
  <si>
    <t xml:space="preserve">0235003.HXP</t>
  </si>
  <si>
    <t xml:space="preserve">FUSE GLASS 3AMP 250V 5X20MM TYPE FAST 100/BOX</t>
  </si>
  <si>
    <t xml:space="preserve">06166/ 06028</t>
  </si>
  <si>
    <r>
      <rPr>
        <b val="true"/>
        <sz val="10"/>
        <rFont val="Arial"/>
        <family val="2"/>
        <charset val="1"/>
      </rPr>
      <t xml:space="preserve">MAX232ACPE+</t>
    </r>
    <r>
      <rPr>
        <sz val="10"/>
        <rFont val="Arial"/>
        <family val="2"/>
        <charset val="1"/>
      </rPr>
      <t xml:space="preserve"> MAX232CPE:SP23A</t>
    </r>
  </si>
  <si>
    <t xml:space="preserve">IC MAX232CPE 16-DIP RS232 500MA 25/TUBE</t>
  </si>
  <si>
    <t xml:space="preserve">06055</t>
  </si>
  <si>
    <t xml:space="preserve">SN75176AP-TR</t>
  </si>
  <si>
    <t xml:space="preserve">IC RS 485/Differential bus transceiver, 8-DIP 50/TUBE</t>
  </si>
  <si>
    <t xml:space="preserve">16013/ 20000</t>
  </si>
  <si>
    <t xml:space="preserve">JLP-100-TG</t>
  </si>
  <si>
    <t xml:space="preserve">JUMPER JLP-100-TG</t>
  </si>
  <si>
    <t xml:space="preserve">J21 - J25, and 6pos cloSe to F5</t>
  </si>
  <si>
    <t xml:space="preserve">SOLDER DISPLAY</t>
  </si>
  <si>
    <t xml:space="preserve">TEST </t>
  </si>
  <si>
    <t xml:space="preserve">PUT SCOTCH TAPE/COATING/REMOVED SCOTCH TAPE  (2 CÔTÉS)</t>
  </si>
  <si>
    <t xml:space="preserve"> REMOVE EDGES + JOB# &amp; PACKING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</si>
</sst>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MM/YY;@"/>
    <numFmt numFmtId="167" formatCode="0.00000"/>
    <numFmt numFmtId="168" formatCode="0"/>
  </numFmts>
  <fonts count="1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7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u val="single"/>
      <sz val="12"/>
      <color rgb="FFFF3333"/>
      <name val="Arial"/>
      <family val="2"/>
      <charset val="1"/>
    </font>
    <font>
      <b val="true"/>
      <i val="true"/>
      <sz val="12"/>
      <color rgb="FFFF3333"/>
      <name val="Arial"/>
      <family val="2"/>
      <charset val="1"/>
    </font>
    <font>
      <b val="true"/>
      <i val="true"/>
      <sz val="10"/>
      <color rgb="FFFF3333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CC"/>
      </patternFill>
    </fill>
    <fill>
      <patternFill patternType="solid">
        <fgColor rgb="FFB2B2B2"/>
        <bgColor rgb="FFC0C0C0"/>
      </patternFill>
    </fill>
    <fill>
      <patternFill patternType="solid">
        <fgColor rgb="FF66CC00"/>
        <bgColor rgb="FF339966"/>
      </patternFill>
    </fill>
    <fill>
      <patternFill patternType="solid">
        <fgColor rgb="FF9999FF"/>
        <bgColor rgb="FFCC99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FF3333"/>
        <bgColor rgb="FFFF6600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66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1A1A1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0"/>
  <sheetViews>
    <sheetView windowProtection="false" showFormulas="false" showGridLines="true" showRowColHeaders="true" showZeros="true" rightToLeft="false" tabSelected="true" showOutlineSymbols="true" defaultGridColor="true" view="normal" topLeftCell="A10" colorId="64" zoomScale="81" zoomScaleNormal="81" zoomScalePageLayoutView="100" workbookViewId="0">
      <selection pane="topLeft" activeCell="G5" activeCellId="0" sqref="G5"/>
    </sheetView>
  </sheetViews>
  <sheetFormatPr defaultRowHeight="12.8"/>
  <cols>
    <col collapsed="false" hidden="false" max="1" min="1" style="1" width="6.0765306122449"/>
    <col collapsed="false" hidden="false" max="2" min="2" style="2" width="19.8418367346939"/>
    <col collapsed="false" hidden="false" max="3" min="3" style="2" width="19.1683673469388"/>
    <col collapsed="false" hidden="false" max="4" min="4" style="2" width="4.32142857142857"/>
    <col collapsed="false" hidden="false" max="5" min="5" style="2" width="6.0765306122449"/>
    <col collapsed="false" hidden="false" max="6" min="6" style="2" width="17.8214285714286"/>
    <col collapsed="false" hidden="false" max="7" min="7" style="2" width="7.02040816326531"/>
    <col collapsed="false" hidden="false" max="8" min="8" style="2" width="6.75"/>
    <col collapsed="false" hidden="false" max="9" min="9" style="2" width="7.02040816326531"/>
    <col collapsed="false" hidden="false" max="11" min="10" style="2" width="6.61224489795918"/>
    <col collapsed="false" hidden="false" max="12" min="12" style="3" width="11.3418367346939"/>
    <col collapsed="false" hidden="true" max="13" min="13" style="4" width="0"/>
    <col collapsed="false" hidden="false" max="14" min="14" style="4" width="6.0765306122449"/>
    <col collapsed="false" hidden="true" max="15" min="15" style="4" width="0"/>
    <col collapsed="false" hidden="false" max="1025" min="16" style="2" width="7.02040816326531"/>
  </cols>
  <sheetData>
    <row r="1" customFormat="false" ht="14.8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2.8" hidden="false" customHeight="false" outlineLevel="0" collapsed="false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false" ht="27.75" hidden="false" customHeight="true" outlineLevel="0" collapsed="false">
      <c r="B3" s="7" t="s">
        <v>1</v>
      </c>
      <c r="C3" s="8" t="s">
        <v>2</v>
      </c>
      <c r="D3" s="8"/>
      <c r="E3" s="8"/>
      <c r="F3" s="9" t="s">
        <v>3</v>
      </c>
      <c r="G3" s="9"/>
      <c r="H3" s="9"/>
      <c r="I3" s="10" t="s">
        <v>4</v>
      </c>
      <c r="J3" s="10"/>
      <c r="K3" s="10"/>
      <c r="L3" s="10"/>
    </row>
    <row r="4" customFormat="false" ht="14.8" hidden="false" customHeight="true" outlineLevel="0" collapsed="false">
      <c r="B4" s="7" t="s">
        <v>5</v>
      </c>
      <c r="C4" s="8" t="s">
        <v>6</v>
      </c>
      <c r="D4" s="8"/>
      <c r="E4" s="8"/>
      <c r="F4" s="11" t="s">
        <v>7</v>
      </c>
      <c r="G4" s="12" t="n">
        <v>55</v>
      </c>
      <c r="H4" s="12"/>
      <c r="I4" s="13" t="s">
        <v>8</v>
      </c>
      <c r="J4" s="13"/>
      <c r="K4" s="14"/>
      <c r="L4" s="14"/>
    </row>
    <row r="5" customFormat="false" ht="14.8" hidden="false" customHeight="true" outlineLevel="0" collapsed="false">
      <c r="B5" s="7" t="s">
        <v>9</v>
      </c>
      <c r="C5" s="8" t="s">
        <v>10</v>
      </c>
      <c r="D5" s="8"/>
      <c r="E5" s="8"/>
      <c r="F5" s="11" t="s">
        <v>11</v>
      </c>
      <c r="G5" s="15" t="n">
        <f aca="true">TODAY()</f>
        <v>45930</v>
      </c>
      <c r="H5" s="15"/>
      <c r="I5" s="16" t="s">
        <v>12</v>
      </c>
      <c r="J5" s="16"/>
      <c r="K5" s="14"/>
      <c r="L5" s="14"/>
    </row>
    <row r="6" customFormat="false" ht="12.8" hidden="false" customHeight="false" outlineLevel="0" collapsed="false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customFormat="false" ht="27.75" hidden="false" customHeight="false" outlineLevel="0" collapsed="false">
      <c r="B7" s="17"/>
      <c r="C7" s="18"/>
      <c r="D7" s="19" t="s">
        <v>13</v>
      </c>
      <c r="E7" s="20" t="s">
        <v>14</v>
      </c>
      <c r="F7" s="21" t="s">
        <v>15</v>
      </c>
      <c r="G7" s="22" t="s">
        <v>16</v>
      </c>
      <c r="H7" s="22"/>
      <c r="I7" s="22"/>
      <c r="J7" s="22"/>
      <c r="K7" s="22"/>
      <c r="L7" s="23"/>
      <c r="M7" s="4" t="n">
        <f aca="false">14*250</f>
        <v>3500</v>
      </c>
    </row>
    <row r="8" customFormat="false" ht="14.8" hidden="false" customHeight="true" outlineLevel="0" collapsed="false">
      <c r="B8" s="18"/>
      <c r="C8" s="20" t="s">
        <v>17</v>
      </c>
      <c r="D8" s="20"/>
      <c r="E8" s="20" t="s">
        <v>18</v>
      </c>
      <c r="F8" s="21" t="s">
        <v>19</v>
      </c>
      <c r="G8" s="20" t="s">
        <v>20</v>
      </c>
      <c r="H8" s="20"/>
      <c r="I8" s="20"/>
      <c r="J8" s="20"/>
      <c r="K8" s="20"/>
      <c r="L8" s="20"/>
    </row>
    <row r="9" customFormat="false" ht="12.8" hidden="false" customHeight="false" outlineLevel="0" collapsed="false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customFormat="false" ht="27.75" hidden="false" customHeight="false" outlineLevel="0" collapsed="false">
      <c r="B10" s="17"/>
      <c r="C10" s="18"/>
      <c r="D10" s="24" t="s">
        <v>13</v>
      </c>
      <c r="E10" s="20" t="s">
        <v>14</v>
      </c>
      <c r="F10" s="17"/>
      <c r="G10" s="17"/>
      <c r="H10" s="17"/>
      <c r="I10" s="17"/>
      <c r="J10" s="17"/>
      <c r="K10" s="17"/>
      <c r="L10" s="17"/>
      <c r="M10" s="4" t="n">
        <f aca="false">0.6*250</f>
        <v>150</v>
      </c>
    </row>
    <row r="11" customFormat="false" ht="27.75" hidden="false" customHeight="true" outlineLevel="0" collapsed="false">
      <c r="B11" s="18"/>
      <c r="C11" s="20" t="s">
        <v>21</v>
      </c>
      <c r="D11" s="20" t="s">
        <v>18</v>
      </c>
      <c r="E11" s="20"/>
      <c r="F11" s="17"/>
      <c r="G11" s="18"/>
      <c r="H11" s="20" t="s">
        <v>22</v>
      </c>
      <c r="I11" s="20"/>
      <c r="J11" s="20"/>
      <c r="K11" s="20"/>
      <c r="L11" s="20"/>
      <c r="M11" s="4" t="n">
        <f aca="false">0.8*250</f>
        <v>200</v>
      </c>
    </row>
    <row r="12" customFormat="false" ht="12.8" hidden="false" customHeight="false" outlineLevel="0" collapsed="false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4" t="n">
        <f aca="false">0.8*250</f>
        <v>200</v>
      </c>
    </row>
    <row r="13" customFormat="false" ht="14.8" hidden="false" customHeight="true" outlineLevel="0" collapsed="false">
      <c r="B13" s="26" t="s">
        <v>23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" t="n">
        <v>250</v>
      </c>
    </row>
    <row r="14" customFormat="false" ht="13.85" hidden="false" customHeight="true" outlineLevel="0" collapsed="false">
      <c r="B14" s="27" t="s">
        <v>24</v>
      </c>
      <c r="C14" s="28" t="s">
        <v>25</v>
      </c>
      <c r="D14" s="27" t="s">
        <v>26</v>
      </c>
      <c r="E14" s="27"/>
      <c r="F14" s="27"/>
      <c r="G14" s="27" t="s">
        <v>27</v>
      </c>
      <c r="H14" s="27"/>
      <c r="I14" s="27"/>
      <c r="J14" s="29"/>
      <c r="K14" s="29"/>
      <c r="L14" s="29"/>
      <c r="M14" s="4" t="n">
        <f aca="false">0.26*250</f>
        <v>65</v>
      </c>
      <c r="O14" s="4" t="n">
        <f aca="false">46.25*250</f>
        <v>11562.5</v>
      </c>
    </row>
    <row r="15" customFormat="false" ht="27.75" hidden="false" customHeight="true" outlineLevel="0" collapsed="false">
      <c r="B15" s="30" t="s">
        <v>28</v>
      </c>
      <c r="C15" s="31"/>
      <c r="D15" s="30" t="s">
        <v>29</v>
      </c>
      <c r="E15" s="30"/>
      <c r="F15" s="30"/>
      <c r="G15" s="30" t="s">
        <v>30</v>
      </c>
      <c r="H15" s="30"/>
      <c r="I15" s="30"/>
      <c r="J15" s="32"/>
      <c r="K15" s="32"/>
      <c r="L15" s="32"/>
      <c r="M15" s="4" t="n">
        <f aca="false">0.8*250</f>
        <v>200</v>
      </c>
    </row>
    <row r="16" customFormat="false" ht="14.8" hidden="false" customHeight="true" outlineLevel="0" collapsed="false">
      <c r="B16" s="30"/>
      <c r="C16" s="31"/>
      <c r="D16" s="30" t="s">
        <v>31</v>
      </c>
      <c r="E16" s="30"/>
      <c r="F16" s="30"/>
      <c r="G16" s="32"/>
      <c r="H16" s="32"/>
      <c r="I16" s="32"/>
      <c r="J16" s="32"/>
      <c r="K16" s="32"/>
      <c r="L16" s="32"/>
      <c r="M16" s="4" t="n">
        <f aca="false">0.6*250</f>
        <v>150</v>
      </c>
    </row>
    <row r="17" customFormat="false" ht="12.8" hidden="false" customHeight="false" outlineLevel="0" collapsed="false">
      <c r="B17" s="30"/>
      <c r="C17" s="30"/>
      <c r="D17" s="33" t="s">
        <v>32</v>
      </c>
      <c r="E17" s="33"/>
      <c r="F17" s="33"/>
      <c r="G17" s="32"/>
      <c r="H17" s="32"/>
      <c r="I17" s="32"/>
      <c r="J17" s="32"/>
      <c r="K17" s="32"/>
      <c r="L17" s="32"/>
      <c r="M17" s="4" t="n">
        <f aca="false">1*250</f>
        <v>250</v>
      </c>
    </row>
    <row r="18" customFormat="false" ht="12.8" hidden="false" customHeight="false" outlineLevel="0" collapsed="false">
      <c r="B18" s="30"/>
      <c r="C18" s="30"/>
      <c r="D18" s="33" t="s">
        <v>33</v>
      </c>
      <c r="E18" s="33"/>
      <c r="F18" s="33"/>
      <c r="G18" s="32"/>
      <c r="H18" s="32"/>
      <c r="I18" s="32"/>
      <c r="J18" s="32"/>
      <c r="K18" s="32"/>
      <c r="L18" s="32"/>
      <c r="M18" s="4" t="n">
        <f aca="false">0.5*250</f>
        <v>125</v>
      </c>
    </row>
    <row r="19" customFormat="false" ht="12.8" hidden="false" customHeight="false" outlineLevel="0" collapsed="false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4" t="n">
        <f aca="false">0.4*250</f>
        <v>100</v>
      </c>
    </row>
    <row r="20" customFormat="false" ht="14.8" hidden="false" customHeight="true" outlineLevel="0" collapsed="false">
      <c r="B20" s="26" t="s">
        <v>34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4" t="n">
        <v>100</v>
      </c>
    </row>
    <row r="21" customFormat="false" ht="12.8" hidden="false" customHeight="false" outlineLevel="0" collapsed="false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customFormat="false" ht="46.25" hidden="false" customHeight="true" outlineLevel="0" collapsed="false">
      <c r="B22" s="34" t="s">
        <v>35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4" t="n">
        <f aca="false">0.8*250</f>
        <v>200</v>
      </c>
    </row>
    <row r="23" customFormat="false" ht="13.85" hidden="false" customHeight="true" outlineLevel="0" collapsed="false">
      <c r="B23" s="35" t="s">
        <v>36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4" t="n">
        <f aca="false">0.8*250</f>
        <v>200</v>
      </c>
    </row>
    <row r="24" customFormat="false" ht="12.8" hidden="false" customHeight="false" outlineLevel="0" collapsed="false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4" t="n">
        <f aca="false">0.8*250</f>
        <v>200</v>
      </c>
    </row>
    <row r="25" customFormat="false" ht="14.8" hidden="false" customHeight="true" outlineLevel="0" collapsed="false">
      <c r="B25" s="37" t="s">
        <v>37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customFormat="false" ht="12.8" hidden="false" customHeight="false" outlineLevel="0" collapsed="false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customFormat="false" ht="27.75" hidden="false" customHeight="false" outlineLevel="0" collapsed="false">
      <c r="B27" s="38" t="s">
        <v>38</v>
      </c>
      <c r="C27" s="38"/>
      <c r="D27" s="38"/>
      <c r="E27" s="38"/>
      <c r="F27" s="38"/>
      <c r="G27" s="39" t="s">
        <v>39</v>
      </c>
      <c r="H27" s="39" t="s">
        <v>40</v>
      </c>
      <c r="I27" s="40" t="s">
        <v>41</v>
      </c>
      <c r="J27" s="40" t="s">
        <v>42</v>
      </c>
      <c r="K27" s="39" t="s">
        <v>43</v>
      </c>
      <c r="L27" s="40" t="s">
        <v>44</v>
      </c>
      <c r="M27" s="4" t="n">
        <f aca="false">M10+M11+M12+M13+M14+M15+M16+M17+M18+M19+M20+M22+M23+M24</f>
        <v>2390</v>
      </c>
    </row>
    <row r="28" customFormat="false" ht="14.8" hidden="false" customHeight="true" outlineLevel="0" collapsed="false">
      <c r="B28" s="41" t="s">
        <v>45</v>
      </c>
      <c r="C28" s="41"/>
      <c r="D28" s="41"/>
      <c r="E28" s="41"/>
      <c r="F28" s="41"/>
      <c r="G28" s="42"/>
      <c r="H28" s="42"/>
      <c r="I28" s="42"/>
      <c r="J28" s="42"/>
      <c r="K28" s="42"/>
      <c r="L28" s="42"/>
    </row>
    <row r="29" customFormat="false" ht="14.8" hidden="false" customHeight="true" outlineLevel="0" collapsed="false">
      <c r="B29" s="41" t="s">
        <v>46</v>
      </c>
      <c r="C29" s="41"/>
      <c r="D29" s="41"/>
      <c r="E29" s="41"/>
      <c r="F29" s="41"/>
      <c r="G29" s="42"/>
      <c r="H29" s="42"/>
      <c r="I29" s="42"/>
      <c r="J29" s="42"/>
      <c r="K29" s="42"/>
      <c r="L29" s="42"/>
    </row>
    <row r="30" customFormat="false" ht="14.8" hidden="false" customHeight="true" outlineLevel="0" collapsed="false">
      <c r="B30" s="41" t="s">
        <v>47</v>
      </c>
      <c r="C30" s="41"/>
      <c r="D30" s="41"/>
      <c r="E30" s="41"/>
      <c r="F30" s="41"/>
      <c r="G30" s="42"/>
      <c r="H30" s="42"/>
      <c r="I30" s="42"/>
      <c r="J30" s="42"/>
      <c r="K30" s="42"/>
      <c r="L30" s="42"/>
    </row>
    <row r="31" customFormat="false" ht="14.8" hidden="false" customHeight="true" outlineLevel="0" collapsed="false">
      <c r="B31" s="41" t="s">
        <v>48</v>
      </c>
      <c r="C31" s="41"/>
      <c r="D31" s="41"/>
      <c r="E31" s="41"/>
      <c r="F31" s="41"/>
      <c r="G31" s="42"/>
      <c r="H31" s="42"/>
      <c r="I31" s="42"/>
      <c r="J31" s="42"/>
      <c r="K31" s="42"/>
      <c r="L31" s="42"/>
    </row>
    <row r="32" customFormat="false" ht="12.8" hidden="false" customHeight="false" outlineLevel="0" collapsed="false">
      <c r="B32" s="43"/>
      <c r="C32" s="43"/>
      <c r="D32" s="43"/>
      <c r="E32" s="43"/>
      <c r="F32" s="43"/>
      <c r="G32" s="42"/>
      <c r="H32" s="42"/>
      <c r="I32" s="42"/>
      <c r="J32" s="42"/>
      <c r="K32" s="42"/>
      <c r="L32" s="42"/>
    </row>
    <row r="33" customFormat="false" ht="12.8" hidden="false" customHeight="false" outlineLevel="0" collapsed="false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customFormat="false" ht="27.75" hidden="false" customHeight="false" outlineLevel="0" collapsed="false">
      <c r="A34" s="44" t="s">
        <v>49</v>
      </c>
      <c r="B34" s="45" t="s">
        <v>50</v>
      </c>
      <c r="C34" s="38" t="s">
        <v>38</v>
      </c>
      <c r="D34" s="40" t="s">
        <v>51</v>
      </c>
      <c r="E34" s="39" t="s">
        <v>52</v>
      </c>
      <c r="F34" s="38" t="s">
        <v>53</v>
      </c>
      <c r="G34" s="39" t="s">
        <v>39</v>
      </c>
      <c r="H34" s="39" t="s">
        <v>40</v>
      </c>
      <c r="I34" s="40" t="s">
        <v>41</v>
      </c>
      <c r="J34" s="40" t="s">
        <v>42</v>
      </c>
      <c r="K34" s="39" t="s">
        <v>43</v>
      </c>
      <c r="L34" s="40" t="s">
        <v>44</v>
      </c>
    </row>
    <row r="35" customFormat="false" ht="27.75" hidden="false" customHeight="true" outlineLevel="0" collapsed="false">
      <c r="B35" s="46"/>
      <c r="C35" s="47" t="s">
        <v>54</v>
      </c>
      <c r="D35" s="47"/>
      <c r="E35" s="22" t="n">
        <f aca="false">G4</f>
        <v>55</v>
      </c>
      <c r="F35" s="22"/>
      <c r="G35" s="22"/>
      <c r="H35" s="22"/>
      <c r="I35" s="22"/>
      <c r="J35" s="22"/>
      <c r="K35" s="22"/>
      <c r="L35" s="10"/>
    </row>
    <row r="36" customFormat="false" ht="12.8" hidden="false" customHeight="false" outlineLevel="0" collapsed="false">
      <c r="B36" s="48" t="s">
        <v>55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customFormat="false" ht="12.8" hidden="false" customHeight="false" outlineLevel="0" collapsed="false">
      <c r="B37" s="49"/>
      <c r="C37" s="50"/>
      <c r="D37" s="51"/>
      <c r="E37" s="51"/>
      <c r="F37" s="50"/>
      <c r="G37" s="22" t="s">
        <v>56</v>
      </c>
      <c r="H37" s="22"/>
      <c r="I37" s="22" t="s">
        <v>57</v>
      </c>
      <c r="J37" s="22"/>
      <c r="K37" s="22" t="s">
        <v>58</v>
      </c>
      <c r="L37" s="10"/>
    </row>
    <row r="38" customFormat="false" ht="12.8" hidden="false" customHeight="false" outlineLevel="0" collapsed="false">
      <c r="B38" s="33" t="s">
        <v>59</v>
      </c>
      <c r="C38" s="33"/>
      <c r="D38" s="33"/>
      <c r="E38" s="33"/>
      <c r="F38" s="33"/>
      <c r="G38" s="52"/>
      <c r="H38" s="52"/>
      <c r="I38" s="52"/>
      <c r="J38" s="52"/>
      <c r="K38" s="52"/>
      <c r="L38" s="53"/>
    </row>
    <row r="39" customFormat="false" ht="12.8" hidden="false" customHeight="false" outlineLevel="0" collapsed="false">
      <c r="B39" s="33" t="s">
        <v>60</v>
      </c>
      <c r="C39" s="33"/>
      <c r="D39" s="33"/>
      <c r="E39" s="33"/>
      <c r="F39" s="33"/>
      <c r="G39" s="52"/>
      <c r="H39" s="52"/>
      <c r="I39" s="52"/>
      <c r="J39" s="52"/>
      <c r="K39" s="52"/>
      <c r="L39" s="53"/>
    </row>
    <row r="40" customFormat="false" ht="12.8" hidden="false" customHeight="false" outlineLevel="0" collapsed="false">
      <c r="B40" s="33" t="s">
        <v>61</v>
      </c>
      <c r="C40" s="33"/>
      <c r="D40" s="33"/>
      <c r="E40" s="33"/>
      <c r="F40" s="33"/>
      <c r="G40" s="52"/>
      <c r="H40" s="52"/>
      <c r="I40" s="52"/>
      <c r="J40" s="52"/>
      <c r="K40" s="52"/>
      <c r="L40" s="53"/>
    </row>
    <row r="41" customFormat="false" ht="12.8" hidden="false" customHeight="false" outlineLevel="0" collapsed="false">
      <c r="B41" s="33" t="s">
        <v>62</v>
      </c>
      <c r="C41" s="33"/>
      <c r="D41" s="33"/>
      <c r="E41" s="33"/>
      <c r="F41" s="33"/>
      <c r="G41" s="52"/>
      <c r="H41" s="52"/>
      <c r="I41" s="52"/>
      <c r="J41" s="52"/>
      <c r="K41" s="52"/>
      <c r="L41" s="53"/>
    </row>
    <row r="42" customFormat="false" ht="12.8" hidden="false" customHeight="false" outlineLevel="0" collapsed="false">
      <c r="B42" s="33" t="s">
        <v>63</v>
      </c>
      <c r="C42" s="33"/>
      <c r="D42" s="33"/>
      <c r="E42" s="33"/>
      <c r="F42" s="33"/>
      <c r="G42" s="52"/>
      <c r="H42" s="52"/>
      <c r="I42" s="52"/>
      <c r="J42" s="52"/>
      <c r="K42" s="52"/>
      <c r="L42" s="53"/>
    </row>
    <row r="43" customFormat="false" ht="12.8" hidden="false" customHeight="false" outlineLevel="0" collapsed="false">
      <c r="B43" s="33" t="s">
        <v>64</v>
      </c>
      <c r="C43" s="33"/>
      <c r="D43" s="33"/>
      <c r="E43" s="33"/>
      <c r="F43" s="33"/>
      <c r="G43" s="52"/>
      <c r="H43" s="52"/>
      <c r="I43" s="52"/>
      <c r="J43" s="52"/>
      <c r="K43" s="52"/>
      <c r="L43" s="53"/>
    </row>
    <row r="44" customFormat="false" ht="12.8" hidden="false" customHeight="false" outlineLevel="0" collapsed="false">
      <c r="B44" s="33" t="s">
        <v>65</v>
      </c>
      <c r="C44" s="33"/>
      <c r="D44" s="33"/>
      <c r="E44" s="33"/>
      <c r="F44" s="33"/>
      <c r="G44" s="52"/>
      <c r="H44" s="52"/>
      <c r="I44" s="52"/>
      <c r="J44" s="52"/>
      <c r="K44" s="52"/>
      <c r="L44" s="53"/>
    </row>
    <row r="45" customFormat="false" ht="12.8" hidden="false" customHeight="false" outlineLevel="0" collapsed="false">
      <c r="B45" s="33" t="s">
        <v>66</v>
      </c>
      <c r="C45" s="33"/>
      <c r="D45" s="33"/>
      <c r="E45" s="33"/>
      <c r="F45" s="33"/>
      <c r="G45" s="52"/>
      <c r="H45" s="52"/>
      <c r="I45" s="52"/>
      <c r="J45" s="52"/>
      <c r="K45" s="52"/>
      <c r="L45" s="53"/>
    </row>
    <row r="46" customFormat="false" ht="12.8" hidden="false" customHeight="false" outlineLevel="0" collapsed="false">
      <c r="B46" s="33"/>
      <c r="C46" s="33"/>
      <c r="D46" s="33"/>
      <c r="E46" s="33"/>
      <c r="F46" s="33"/>
      <c r="G46" s="52"/>
      <c r="H46" s="52"/>
      <c r="I46" s="52"/>
      <c r="J46" s="52"/>
      <c r="K46" s="52"/>
      <c r="L46" s="53"/>
    </row>
    <row r="47" customFormat="false" ht="71.25" hidden="false" customHeight="false" outlineLevel="0" collapsed="false">
      <c r="A47" s="42" t="s">
        <v>67</v>
      </c>
      <c r="B47" s="54" t="s">
        <v>68</v>
      </c>
      <c r="C47" s="55" t="s">
        <v>69</v>
      </c>
      <c r="D47" s="56" t="s">
        <v>70</v>
      </c>
      <c r="E47" s="57" t="n">
        <f aca="false">D47*$G$4</f>
        <v>330</v>
      </c>
      <c r="F47" s="55" t="s">
        <v>71</v>
      </c>
      <c r="G47" s="57"/>
      <c r="H47" s="57"/>
      <c r="I47" s="57"/>
      <c r="J47" s="57"/>
      <c r="K47" s="57"/>
      <c r="L47" s="58" t="s">
        <v>72</v>
      </c>
    </row>
    <row r="48" customFormat="false" ht="27.75" hidden="false" customHeight="false" outlineLevel="0" collapsed="false">
      <c r="A48" s="42" t="s">
        <v>73</v>
      </c>
      <c r="B48" s="59" t="s">
        <v>74</v>
      </c>
      <c r="C48" s="55" t="s">
        <v>75</v>
      </c>
      <c r="D48" s="56" t="s">
        <v>76</v>
      </c>
      <c r="E48" s="57" t="n">
        <f aca="false">D48*$G$4</f>
        <v>55</v>
      </c>
      <c r="F48" s="55" t="s">
        <v>77</v>
      </c>
      <c r="G48" s="57"/>
      <c r="H48" s="57"/>
      <c r="I48" s="57"/>
      <c r="J48" s="57"/>
      <c r="K48" s="57"/>
      <c r="L48" s="60"/>
    </row>
    <row r="49" customFormat="false" ht="14.8" hidden="false" customHeight="false" outlineLevel="0" collapsed="false">
      <c r="B49" s="18"/>
      <c r="C49" s="61" t="s">
        <v>78</v>
      </c>
      <c r="D49" s="49" t="n">
        <f aca="false">D47+D48</f>
        <v>7</v>
      </c>
      <c r="E49" s="49" t="n">
        <f aca="false">D49*G4</f>
        <v>385</v>
      </c>
      <c r="F49" s="62"/>
      <c r="G49" s="62"/>
      <c r="H49" s="62"/>
      <c r="I49" s="62"/>
      <c r="J49" s="62"/>
      <c r="K49" s="62"/>
      <c r="L49" s="62"/>
    </row>
    <row r="50" customFormat="false" ht="12.8" hidden="false" customHeight="false" outlineLevel="0" collapsed="false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customFormat="false" ht="27.75" hidden="false" customHeight="false" outlineLevel="0" collapsed="false">
      <c r="B51" s="38" t="s">
        <v>38</v>
      </c>
      <c r="C51" s="38"/>
      <c r="D51" s="38"/>
      <c r="E51" s="38"/>
      <c r="F51" s="38"/>
      <c r="G51" s="39" t="s">
        <v>39</v>
      </c>
      <c r="H51" s="39" t="s">
        <v>40</v>
      </c>
      <c r="I51" s="40" t="s">
        <v>41</v>
      </c>
      <c r="J51" s="40" t="s">
        <v>42</v>
      </c>
      <c r="K51" s="39" t="s">
        <v>43</v>
      </c>
      <c r="L51" s="40" t="s">
        <v>44</v>
      </c>
    </row>
    <row r="52" customFormat="false" ht="12.8" hidden="false" customHeight="false" outlineLevel="0" collapsed="false">
      <c r="B52" s="33" t="s">
        <v>79</v>
      </c>
      <c r="C52" s="33"/>
      <c r="D52" s="33"/>
      <c r="E52" s="33"/>
      <c r="F52" s="33"/>
      <c r="G52" s="63"/>
      <c r="H52" s="63"/>
      <c r="I52" s="63"/>
      <c r="J52" s="63"/>
      <c r="K52" s="63"/>
      <c r="L52" s="63"/>
    </row>
    <row r="53" customFormat="false" ht="12.8" hidden="false" customHeight="false" outlineLevel="0" collapsed="false">
      <c r="B53" s="33" t="s">
        <v>80</v>
      </c>
      <c r="C53" s="33"/>
      <c r="D53" s="33"/>
      <c r="E53" s="33"/>
      <c r="F53" s="33"/>
      <c r="G53" s="63"/>
      <c r="H53" s="63"/>
      <c r="I53" s="63"/>
      <c r="J53" s="63"/>
      <c r="K53" s="63"/>
      <c r="L53" s="63"/>
    </row>
    <row r="54" customFormat="false" ht="12.8" hidden="false" customHeight="false" outlineLevel="0" collapsed="false">
      <c r="B54" s="33" t="s">
        <v>81</v>
      </c>
      <c r="C54" s="33"/>
      <c r="D54" s="33"/>
      <c r="E54" s="33"/>
      <c r="F54" s="33"/>
      <c r="G54" s="63"/>
      <c r="H54" s="63"/>
      <c r="I54" s="63"/>
      <c r="J54" s="63"/>
      <c r="K54" s="63"/>
      <c r="L54" s="63"/>
    </row>
    <row r="55" customFormat="false" ht="12.8" hidden="false" customHeight="false" outlineLevel="0" collapsed="false">
      <c r="B55" s="64"/>
      <c r="C55" s="64"/>
      <c r="D55" s="64"/>
      <c r="E55" s="64"/>
      <c r="F55" s="64"/>
      <c r="G55" s="63"/>
      <c r="H55" s="63"/>
      <c r="I55" s="63"/>
      <c r="J55" s="63"/>
      <c r="K55" s="63"/>
      <c r="L55" s="63"/>
    </row>
    <row r="56" customFormat="false" ht="12.8" hidden="false" customHeight="false" outlineLevel="0" collapsed="false">
      <c r="B56" s="65" t="s">
        <v>82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customFormat="false" ht="27.75" hidden="false" customHeight="false" outlineLevel="0" collapsed="false">
      <c r="B57" s="38" t="s">
        <v>38</v>
      </c>
      <c r="C57" s="38"/>
      <c r="D57" s="38"/>
      <c r="E57" s="38"/>
      <c r="F57" s="38"/>
      <c r="G57" s="39" t="s">
        <v>39</v>
      </c>
      <c r="H57" s="39" t="s">
        <v>40</v>
      </c>
      <c r="I57" s="40" t="s">
        <v>41</v>
      </c>
      <c r="J57" s="40" t="s">
        <v>42</v>
      </c>
      <c r="K57" s="39" t="s">
        <v>43</v>
      </c>
      <c r="L57" s="40" t="s">
        <v>44</v>
      </c>
    </row>
    <row r="58" customFormat="false" ht="14.8" hidden="false" customHeight="true" outlineLevel="0" collapsed="false">
      <c r="B58" s="41" t="s">
        <v>83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customFormat="false" ht="14.8" hidden="false" customHeight="true" outlineLevel="0" collapsed="false">
      <c r="B59" s="41" t="s">
        <v>84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customFormat="false" ht="14.8" hidden="false" customHeight="true" outlineLevel="0" collapsed="false">
      <c r="B60" s="41" t="s">
        <v>85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customFormat="false" ht="12.8" hidden="false" customHeight="false" outlineLevel="0" collapsed="false">
      <c r="B61" s="62"/>
      <c r="C61" s="66"/>
      <c r="D61" s="51"/>
      <c r="E61" s="51"/>
      <c r="F61" s="66"/>
      <c r="G61" s="50"/>
      <c r="H61" s="50"/>
      <c r="I61" s="50"/>
      <c r="J61" s="50"/>
      <c r="K61" s="50"/>
      <c r="L61" s="66"/>
    </row>
    <row r="62" customFormat="false" ht="27.75" hidden="false" customHeight="false" outlineLevel="0" collapsed="false">
      <c r="A62" s="44" t="s">
        <v>49</v>
      </c>
      <c r="B62" s="45" t="s">
        <v>50</v>
      </c>
      <c r="C62" s="38" t="s">
        <v>38</v>
      </c>
      <c r="D62" s="40" t="s">
        <v>51</v>
      </c>
      <c r="E62" s="39" t="s">
        <v>52</v>
      </c>
      <c r="F62" s="38" t="s">
        <v>53</v>
      </c>
      <c r="G62" s="39" t="s">
        <v>39</v>
      </c>
      <c r="H62" s="39" t="s">
        <v>40</v>
      </c>
      <c r="I62" s="40" t="s">
        <v>41</v>
      </c>
      <c r="J62" s="40" t="s">
        <v>42</v>
      </c>
      <c r="K62" s="39" t="s">
        <v>43</v>
      </c>
      <c r="L62" s="40" t="s">
        <v>44</v>
      </c>
    </row>
    <row r="63" customFormat="false" ht="40.7" hidden="false" customHeight="false" outlineLevel="0" collapsed="false">
      <c r="A63" s="42" t="s">
        <v>86</v>
      </c>
      <c r="B63" s="54" t="s">
        <v>87</v>
      </c>
      <c r="C63" s="67" t="s">
        <v>88</v>
      </c>
      <c r="D63" s="56" t="s">
        <v>76</v>
      </c>
      <c r="E63" s="57" t="n">
        <v>125</v>
      </c>
      <c r="F63" s="68" t="s">
        <v>89</v>
      </c>
      <c r="G63" s="22"/>
      <c r="H63" s="22"/>
      <c r="I63" s="10"/>
      <c r="J63" s="10"/>
      <c r="K63" s="22"/>
      <c r="L63" s="69" t="s">
        <v>90</v>
      </c>
      <c r="M63" s="4" t="n">
        <f aca="false">1*250</f>
        <v>250</v>
      </c>
    </row>
    <row r="64" customFormat="false" ht="27.75" hidden="false" customHeight="false" outlineLevel="0" collapsed="false">
      <c r="A64" s="42" t="s">
        <v>91</v>
      </c>
      <c r="B64" s="59" t="s">
        <v>92</v>
      </c>
      <c r="C64" s="55" t="s">
        <v>93</v>
      </c>
      <c r="D64" s="56" t="s">
        <v>76</v>
      </c>
      <c r="E64" s="57" t="n">
        <f aca="false">D64*$G$4</f>
        <v>55</v>
      </c>
      <c r="F64" s="68" t="s">
        <v>94</v>
      </c>
      <c r="G64" s="70"/>
      <c r="H64" s="70"/>
      <c r="I64" s="70"/>
      <c r="J64" s="70"/>
      <c r="K64" s="70"/>
      <c r="L64" s="23"/>
      <c r="M64" s="4" t="n">
        <f aca="false">0.06*250</f>
        <v>15</v>
      </c>
    </row>
    <row r="65" customFormat="false" ht="27.75" hidden="false" customHeight="false" outlineLevel="0" collapsed="false">
      <c r="A65" s="42" t="s">
        <v>95</v>
      </c>
      <c r="B65" s="59" t="s">
        <v>96</v>
      </c>
      <c r="C65" s="55" t="s">
        <v>97</v>
      </c>
      <c r="D65" s="56" t="s">
        <v>76</v>
      </c>
      <c r="E65" s="57" t="n">
        <f aca="false">D65*$G$4</f>
        <v>55</v>
      </c>
      <c r="F65" s="68" t="s">
        <v>98</v>
      </c>
      <c r="G65" s="70"/>
      <c r="H65" s="70"/>
      <c r="I65" s="70"/>
      <c r="J65" s="70"/>
      <c r="K65" s="70"/>
      <c r="L65" s="23"/>
      <c r="M65" s="4" t="n">
        <f aca="false">0.045*250</f>
        <v>11.25</v>
      </c>
    </row>
    <row r="66" customFormat="false" ht="27.75" hidden="false" customHeight="false" outlineLevel="0" collapsed="false">
      <c r="A66" s="42" t="s">
        <v>99</v>
      </c>
      <c r="B66" s="59" t="s">
        <v>100</v>
      </c>
      <c r="C66" s="55" t="s">
        <v>101</v>
      </c>
      <c r="D66" s="56" t="s">
        <v>76</v>
      </c>
      <c r="E66" s="57" t="n">
        <f aca="false">D66*$G$4</f>
        <v>55</v>
      </c>
      <c r="F66" s="68" t="s">
        <v>102</v>
      </c>
      <c r="G66" s="70"/>
      <c r="H66" s="70"/>
      <c r="I66" s="70"/>
      <c r="J66" s="70"/>
      <c r="K66" s="70"/>
      <c r="L66" s="23"/>
      <c r="M66" s="4" t="n">
        <f aca="false">0.05*250</f>
        <v>12.5</v>
      </c>
    </row>
    <row r="67" customFormat="false" ht="27.75" hidden="false" customHeight="false" outlineLevel="0" collapsed="false">
      <c r="A67" s="42" t="s">
        <v>103</v>
      </c>
      <c r="B67" s="54" t="s">
        <v>104</v>
      </c>
      <c r="C67" s="55" t="s">
        <v>105</v>
      </c>
      <c r="D67" s="56" t="s">
        <v>106</v>
      </c>
      <c r="E67" s="57" t="n">
        <f aca="false">D67*$G$4</f>
        <v>385</v>
      </c>
      <c r="F67" s="55" t="s">
        <v>107</v>
      </c>
      <c r="G67" s="70"/>
      <c r="H67" s="70"/>
      <c r="I67" s="70"/>
      <c r="J67" s="70"/>
      <c r="K67" s="70"/>
      <c r="L67" s="23"/>
      <c r="M67" s="4" t="n">
        <f aca="false">0.013*1750</f>
        <v>22.75</v>
      </c>
    </row>
    <row r="68" customFormat="false" ht="27.75" hidden="false" customHeight="false" outlineLevel="0" collapsed="false">
      <c r="A68" s="42" t="s">
        <v>108</v>
      </c>
      <c r="B68" s="54" t="s">
        <v>109</v>
      </c>
      <c r="C68" s="55" t="s">
        <v>110</v>
      </c>
      <c r="D68" s="56" t="s">
        <v>76</v>
      </c>
      <c r="E68" s="57" t="n">
        <f aca="false">D68*$G$4</f>
        <v>55</v>
      </c>
      <c r="F68" s="68" t="s">
        <v>111</v>
      </c>
      <c r="G68" s="70"/>
      <c r="H68" s="70"/>
      <c r="I68" s="70"/>
      <c r="J68" s="70"/>
      <c r="K68" s="70"/>
      <c r="L68" s="23"/>
      <c r="M68" s="4" t="n">
        <f aca="false">0.085*250</f>
        <v>21.25</v>
      </c>
    </row>
    <row r="69" customFormat="false" ht="27.75" hidden="false" customHeight="false" outlineLevel="0" collapsed="false">
      <c r="A69" s="42" t="s">
        <v>112</v>
      </c>
      <c r="B69" s="54" t="s">
        <v>113</v>
      </c>
      <c r="C69" s="55" t="s">
        <v>114</v>
      </c>
      <c r="D69" s="56" t="s">
        <v>115</v>
      </c>
      <c r="E69" s="57" t="n">
        <f aca="false">D69*$G$4</f>
        <v>110</v>
      </c>
      <c r="F69" s="68" t="s">
        <v>116</v>
      </c>
      <c r="G69" s="70"/>
      <c r="H69" s="70"/>
      <c r="I69" s="70"/>
      <c r="J69" s="70"/>
      <c r="K69" s="70"/>
      <c r="L69" s="23"/>
      <c r="M69" s="4" t="n">
        <f aca="false">0.085*500</f>
        <v>42.5</v>
      </c>
    </row>
    <row r="70" customFormat="false" ht="27.75" hidden="false" customHeight="false" outlineLevel="0" collapsed="false">
      <c r="A70" s="42" t="s">
        <v>117</v>
      </c>
      <c r="B70" s="54" t="s">
        <v>118</v>
      </c>
      <c r="C70" s="55" t="s">
        <v>119</v>
      </c>
      <c r="D70" s="56" t="s">
        <v>115</v>
      </c>
      <c r="E70" s="57" t="n">
        <f aca="false">D70*$G$4</f>
        <v>110</v>
      </c>
      <c r="F70" s="68" t="s">
        <v>120</v>
      </c>
      <c r="G70" s="70"/>
      <c r="H70" s="70"/>
      <c r="I70" s="70"/>
      <c r="J70" s="70"/>
      <c r="K70" s="70"/>
      <c r="L70" s="23"/>
      <c r="M70" s="4" t="n">
        <f aca="false">0.085*500</f>
        <v>42.5</v>
      </c>
    </row>
    <row r="71" customFormat="false" ht="27.75" hidden="false" customHeight="false" outlineLevel="0" collapsed="false">
      <c r="A71" s="42" t="s">
        <v>121</v>
      </c>
      <c r="B71" s="54" t="s">
        <v>122</v>
      </c>
      <c r="C71" s="55" t="s">
        <v>123</v>
      </c>
      <c r="D71" s="56" t="s">
        <v>115</v>
      </c>
      <c r="E71" s="57" t="n">
        <f aca="false">D71*$G$4</f>
        <v>110</v>
      </c>
      <c r="F71" s="68" t="s">
        <v>124</v>
      </c>
      <c r="G71" s="70"/>
      <c r="H71" s="70"/>
      <c r="I71" s="70"/>
      <c r="J71" s="70"/>
      <c r="K71" s="70"/>
      <c r="L71" s="23"/>
      <c r="M71" s="4" t="n">
        <f aca="false">0.085*500</f>
        <v>42.5</v>
      </c>
    </row>
    <row r="72" customFormat="false" ht="27.75" hidden="false" customHeight="false" outlineLevel="0" collapsed="false">
      <c r="A72" s="42" t="s">
        <v>125</v>
      </c>
      <c r="B72" s="54" t="s">
        <v>126</v>
      </c>
      <c r="C72" s="55" t="s">
        <v>127</v>
      </c>
      <c r="D72" s="56" t="s">
        <v>128</v>
      </c>
      <c r="E72" s="57" t="n">
        <f aca="false">D72*$G$4</f>
        <v>440</v>
      </c>
      <c r="F72" s="55" t="s">
        <v>129</v>
      </c>
      <c r="G72" s="70"/>
      <c r="H72" s="70"/>
      <c r="I72" s="70"/>
      <c r="J72" s="70"/>
      <c r="K72" s="70"/>
      <c r="L72" s="71" t="s">
        <v>130</v>
      </c>
      <c r="M72" s="4" t="n">
        <f aca="false">0.085*2000</f>
        <v>170</v>
      </c>
    </row>
    <row r="73" customFormat="false" ht="53.7" hidden="false" customHeight="false" outlineLevel="0" collapsed="false">
      <c r="A73" s="42" t="s">
        <v>131</v>
      </c>
      <c r="B73" s="54" t="s">
        <v>132</v>
      </c>
      <c r="C73" s="55" t="s">
        <v>133</v>
      </c>
      <c r="D73" s="56" t="s">
        <v>134</v>
      </c>
      <c r="E73" s="57" t="n">
        <f aca="false">D73*$G$4</f>
        <v>2530</v>
      </c>
      <c r="F73" s="55" t="s">
        <v>135</v>
      </c>
      <c r="G73" s="70"/>
      <c r="H73" s="70"/>
      <c r="I73" s="70"/>
      <c r="J73" s="70"/>
      <c r="K73" s="70"/>
      <c r="L73" s="23"/>
      <c r="M73" s="4" t="n">
        <f aca="false">0.085*11500</f>
        <v>977.5</v>
      </c>
    </row>
    <row r="74" customFormat="false" ht="53.7" hidden="false" customHeight="false" outlineLevel="0" collapsed="false">
      <c r="A74" s="42" t="s">
        <v>136</v>
      </c>
      <c r="B74" s="72" t="s">
        <v>137</v>
      </c>
      <c r="C74" s="55" t="s">
        <v>138</v>
      </c>
      <c r="D74" s="56" t="s">
        <v>139</v>
      </c>
      <c r="E74" s="57" t="n">
        <f aca="false">D74*$G$4</f>
        <v>880</v>
      </c>
      <c r="F74" s="55" t="s">
        <v>140</v>
      </c>
      <c r="G74" s="70"/>
      <c r="H74" s="70"/>
      <c r="I74" s="70"/>
      <c r="J74" s="70"/>
      <c r="K74" s="70"/>
      <c r="L74" s="23"/>
      <c r="M74" s="4" t="n">
        <f aca="false">0.065*4000</f>
        <v>260</v>
      </c>
    </row>
    <row r="75" customFormat="false" ht="53.7" hidden="false" customHeight="false" outlineLevel="0" collapsed="false">
      <c r="A75" s="42" t="s">
        <v>141</v>
      </c>
      <c r="B75" s="54" t="s">
        <v>142</v>
      </c>
      <c r="C75" s="55" t="s">
        <v>143</v>
      </c>
      <c r="D75" s="56" t="s">
        <v>76</v>
      </c>
      <c r="E75" s="57" t="n">
        <f aca="false">D75*$G$4</f>
        <v>55</v>
      </c>
      <c r="F75" s="68" t="s">
        <v>144</v>
      </c>
      <c r="G75" s="70"/>
      <c r="H75" s="70"/>
      <c r="I75" s="70"/>
      <c r="J75" s="70"/>
      <c r="K75" s="70"/>
      <c r="L75" s="23"/>
      <c r="M75" s="4" t="n">
        <f aca="false">0.16*250</f>
        <v>40</v>
      </c>
    </row>
    <row r="76" customFormat="false" ht="40.7" hidden="false" customHeight="false" outlineLevel="0" collapsed="false">
      <c r="A76" s="42" t="s">
        <v>145</v>
      </c>
      <c r="B76" s="54" t="s">
        <v>146</v>
      </c>
      <c r="C76" s="55" t="s">
        <v>147</v>
      </c>
      <c r="D76" s="56" t="s">
        <v>76</v>
      </c>
      <c r="E76" s="57" t="n">
        <f aca="false">D76*$G$4</f>
        <v>55</v>
      </c>
      <c r="F76" s="68" t="s">
        <v>148</v>
      </c>
      <c r="G76" s="70"/>
      <c r="H76" s="70"/>
      <c r="I76" s="70"/>
      <c r="J76" s="70"/>
      <c r="K76" s="70"/>
      <c r="L76" s="23"/>
      <c r="M76" s="4" t="n">
        <f aca="false">0.16*250</f>
        <v>40</v>
      </c>
    </row>
    <row r="77" customFormat="false" ht="40.7" hidden="false" customHeight="false" outlineLevel="0" collapsed="false">
      <c r="A77" s="42" t="s">
        <v>149</v>
      </c>
      <c r="B77" s="54" t="s">
        <v>150</v>
      </c>
      <c r="C77" s="55" t="s">
        <v>151</v>
      </c>
      <c r="D77" s="56" t="s">
        <v>76</v>
      </c>
      <c r="E77" s="57" t="n">
        <f aca="false">D77*$G$4</f>
        <v>55</v>
      </c>
      <c r="F77" s="68" t="s">
        <v>152</v>
      </c>
      <c r="G77" s="70"/>
      <c r="H77" s="70"/>
      <c r="I77" s="70"/>
      <c r="J77" s="70"/>
      <c r="K77" s="70"/>
      <c r="L77" s="23"/>
      <c r="M77" s="4" t="n">
        <f aca="false">0.16*250</f>
        <v>40</v>
      </c>
    </row>
    <row r="78" customFormat="false" ht="40.7" hidden="false" customHeight="false" outlineLevel="0" collapsed="false">
      <c r="A78" s="42" t="s">
        <v>153</v>
      </c>
      <c r="B78" s="54" t="s">
        <v>154</v>
      </c>
      <c r="C78" s="55" t="s">
        <v>155</v>
      </c>
      <c r="D78" s="56" t="s">
        <v>76</v>
      </c>
      <c r="E78" s="57" t="n">
        <f aca="false">D78*$G$4</f>
        <v>55</v>
      </c>
      <c r="F78" s="68" t="s">
        <v>156</v>
      </c>
      <c r="G78" s="70"/>
      <c r="H78" s="70"/>
      <c r="I78" s="70"/>
      <c r="J78" s="70"/>
      <c r="K78" s="70"/>
      <c r="L78" s="23"/>
      <c r="M78" s="4" t="n">
        <f aca="false">1.25*250</f>
        <v>312.5</v>
      </c>
    </row>
    <row r="79" customFormat="false" ht="79.6" hidden="false" customHeight="false" outlineLevel="0" collapsed="false">
      <c r="A79" s="42" t="s">
        <v>157</v>
      </c>
      <c r="B79" s="73" t="s">
        <v>158</v>
      </c>
      <c r="C79" s="74" t="s">
        <v>159</v>
      </c>
      <c r="D79" s="56" t="s">
        <v>115</v>
      </c>
      <c r="E79" s="57" t="n">
        <f aca="false">D79*$G$4</f>
        <v>110</v>
      </c>
      <c r="F79" s="55" t="s">
        <v>160</v>
      </c>
      <c r="G79" s="70"/>
      <c r="H79" s="70"/>
      <c r="I79" s="70"/>
      <c r="J79" s="70"/>
      <c r="K79" s="70"/>
      <c r="L79" s="23"/>
      <c r="M79" s="4" t="n">
        <f aca="false">0.097*500</f>
        <v>48.5</v>
      </c>
    </row>
    <row r="80" customFormat="false" ht="79.6" hidden="false" customHeight="false" outlineLevel="0" collapsed="false">
      <c r="A80" s="42" t="s">
        <v>161</v>
      </c>
      <c r="B80" s="73" t="s">
        <v>162</v>
      </c>
      <c r="C80" s="74" t="s">
        <v>163</v>
      </c>
      <c r="D80" s="56" t="s">
        <v>115</v>
      </c>
      <c r="E80" s="57" t="n">
        <f aca="false">D80*$G$4</f>
        <v>110</v>
      </c>
      <c r="F80" s="55" t="s">
        <v>164</v>
      </c>
      <c r="G80" s="70"/>
      <c r="H80" s="70"/>
      <c r="I80" s="70"/>
      <c r="J80" s="70"/>
      <c r="K80" s="70"/>
      <c r="L80" s="23"/>
      <c r="M80" s="4" t="n">
        <f aca="false">0.15*500</f>
        <v>75</v>
      </c>
    </row>
    <row r="81" customFormat="false" ht="40.7" hidden="false" customHeight="false" outlineLevel="0" collapsed="false">
      <c r="A81" s="42" t="s">
        <v>165</v>
      </c>
      <c r="B81" s="54" t="s">
        <v>166</v>
      </c>
      <c r="C81" s="55" t="s">
        <v>167</v>
      </c>
      <c r="D81" s="56" t="s">
        <v>76</v>
      </c>
      <c r="E81" s="57" t="n">
        <f aca="false">D81*$G$4</f>
        <v>55</v>
      </c>
      <c r="F81" s="55" t="s">
        <v>168</v>
      </c>
      <c r="G81" s="70"/>
      <c r="H81" s="70"/>
      <c r="I81" s="70"/>
      <c r="J81" s="70"/>
      <c r="K81" s="70"/>
      <c r="L81" s="23"/>
      <c r="M81" s="4" t="n">
        <f aca="false">2.75*250</f>
        <v>687.5</v>
      </c>
    </row>
    <row r="82" customFormat="false" ht="53.7" hidden="false" customHeight="false" outlineLevel="0" collapsed="false">
      <c r="A82" s="42" t="s">
        <v>169</v>
      </c>
      <c r="B82" s="59" t="s">
        <v>170</v>
      </c>
      <c r="C82" s="55" t="s">
        <v>171</v>
      </c>
      <c r="D82" s="56" t="s">
        <v>76</v>
      </c>
      <c r="E82" s="57" t="n">
        <f aca="false">D82*$G$4</f>
        <v>55</v>
      </c>
      <c r="F82" s="68" t="s">
        <v>172</v>
      </c>
      <c r="G82" s="70"/>
      <c r="H82" s="70"/>
      <c r="I82" s="70"/>
      <c r="J82" s="70"/>
      <c r="K82" s="70"/>
      <c r="L82" s="75" t="s">
        <v>173</v>
      </c>
      <c r="M82" s="4" t="n">
        <f aca="false">0.045*250</f>
        <v>11.25</v>
      </c>
    </row>
    <row r="83" customFormat="false" ht="40.7" hidden="false" customHeight="false" outlineLevel="0" collapsed="false">
      <c r="A83" s="42" t="s">
        <v>174</v>
      </c>
      <c r="B83" s="54" t="s">
        <v>175</v>
      </c>
      <c r="C83" s="55" t="s">
        <v>176</v>
      </c>
      <c r="D83" s="56" t="s">
        <v>76</v>
      </c>
      <c r="E83" s="57" t="n">
        <f aca="false">D83*$G$4</f>
        <v>55</v>
      </c>
      <c r="F83" s="68" t="s">
        <v>177</v>
      </c>
      <c r="G83" s="70"/>
      <c r="H83" s="70"/>
      <c r="I83" s="70"/>
      <c r="J83" s="70"/>
      <c r="K83" s="70"/>
      <c r="L83" s="23"/>
      <c r="M83" s="4" t="n">
        <f aca="false">5.65*250</f>
        <v>1412.5</v>
      </c>
    </row>
    <row r="84" customFormat="false" ht="53.7" hidden="false" customHeight="false" outlineLevel="0" collapsed="false">
      <c r="A84" s="42" t="s">
        <v>178</v>
      </c>
      <c r="B84" s="76" t="s">
        <v>179</v>
      </c>
      <c r="C84" s="55" t="s">
        <v>180</v>
      </c>
      <c r="D84" s="56" t="s">
        <v>76</v>
      </c>
      <c r="E84" s="57" t="n">
        <f aca="false">D84*$G$4</f>
        <v>55</v>
      </c>
      <c r="F84" s="68" t="s">
        <v>181</v>
      </c>
      <c r="G84" s="70"/>
      <c r="H84" s="70"/>
      <c r="I84" s="70"/>
      <c r="J84" s="70"/>
      <c r="K84" s="70"/>
      <c r="L84" s="23"/>
      <c r="M84" s="4" t="n">
        <f aca="false">0.55*250</f>
        <v>137.5</v>
      </c>
    </row>
    <row r="85" customFormat="false" ht="40.7" hidden="false" customHeight="false" outlineLevel="0" collapsed="false">
      <c r="A85" s="42" t="s">
        <v>182</v>
      </c>
      <c r="B85" s="76" t="s">
        <v>183</v>
      </c>
      <c r="C85" s="55" t="s">
        <v>184</v>
      </c>
      <c r="D85" s="56" t="s">
        <v>76</v>
      </c>
      <c r="E85" s="57" t="n">
        <f aca="false">D85*$G$4</f>
        <v>55</v>
      </c>
      <c r="F85" s="68" t="s">
        <v>185</v>
      </c>
      <c r="G85" s="70"/>
      <c r="H85" s="70"/>
      <c r="I85" s="70"/>
      <c r="J85" s="70"/>
      <c r="K85" s="70"/>
      <c r="L85" s="75" t="s">
        <v>186</v>
      </c>
      <c r="M85" s="4" t="n">
        <f aca="false">0.25*250</f>
        <v>62.5</v>
      </c>
    </row>
    <row r="86" customFormat="false" ht="40.7" hidden="false" customHeight="false" outlineLevel="0" collapsed="false">
      <c r="A86" s="42" t="s">
        <v>187</v>
      </c>
      <c r="B86" s="54" t="s">
        <v>188</v>
      </c>
      <c r="C86" s="55" t="s">
        <v>189</v>
      </c>
      <c r="D86" s="56" t="s">
        <v>190</v>
      </c>
      <c r="E86" s="57" t="n">
        <f aca="false">D86*$G$4</f>
        <v>220</v>
      </c>
      <c r="F86" s="68" t="s">
        <v>191</v>
      </c>
      <c r="G86" s="70"/>
      <c r="H86" s="70"/>
      <c r="I86" s="70"/>
      <c r="J86" s="70"/>
      <c r="K86" s="70"/>
      <c r="L86" s="23"/>
      <c r="M86" s="4" t="n">
        <f aca="false">0.55*1000</f>
        <v>550</v>
      </c>
    </row>
    <row r="87" customFormat="false" ht="118.5" hidden="false" customHeight="false" outlineLevel="0" collapsed="false">
      <c r="A87" s="42" t="s">
        <v>192</v>
      </c>
      <c r="B87" s="54" t="s">
        <v>193</v>
      </c>
      <c r="C87" s="55" t="s">
        <v>194</v>
      </c>
      <c r="D87" s="56" t="s">
        <v>195</v>
      </c>
      <c r="E87" s="57" t="n">
        <f aca="false">D87*$G$4</f>
        <v>1100</v>
      </c>
      <c r="F87" s="55" t="s">
        <v>196</v>
      </c>
      <c r="G87" s="70"/>
      <c r="H87" s="70"/>
      <c r="I87" s="70"/>
      <c r="J87" s="70"/>
      <c r="K87" s="70"/>
      <c r="L87" s="77" t="s">
        <v>197</v>
      </c>
      <c r="M87" s="4" t="n">
        <f aca="false">0.4*5000</f>
        <v>2000</v>
      </c>
    </row>
    <row r="88" customFormat="false" ht="40.7" hidden="false" customHeight="false" outlineLevel="0" collapsed="false">
      <c r="A88" s="42" t="s">
        <v>198</v>
      </c>
      <c r="B88" s="59" t="s">
        <v>199</v>
      </c>
      <c r="C88" s="55" t="s">
        <v>200</v>
      </c>
      <c r="D88" s="56" t="s">
        <v>201</v>
      </c>
      <c r="E88" s="57" t="n">
        <f aca="false">D88*$G$4</f>
        <v>275</v>
      </c>
      <c r="F88" s="55" t="s">
        <v>202</v>
      </c>
      <c r="G88" s="70"/>
      <c r="H88" s="70"/>
      <c r="I88" s="70"/>
      <c r="J88" s="70"/>
      <c r="K88" s="70"/>
      <c r="L88" s="78" t="s">
        <v>173</v>
      </c>
      <c r="M88" s="4" t="n">
        <f aca="false">0.065*1250</f>
        <v>81.25</v>
      </c>
    </row>
    <row r="89" customFormat="false" ht="14.8" hidden="false" customHeight="false" outlineLevel="0" collapsed="false">
      <c r="A89" s="42" t="s">
        <v>203</v>
      </c>
      <c r="B89" s="54" t="s">
        <v>204</v>
      </c>
      <c r="C89" s="55" t="s">
        <v>205</v>
      </c>
      <c r="D89" s="56" t="s">
        <v>76</v>
      </c>
      <c r="E89" s="57" t="n">
        <f aca="false">D89*$G$4</f>
        <v>55</v>
      </c>
      <c r="F89" s="68" t="s">
        <v>206</v>
      </c>
      <c r="G89" s="70"/>
      <c r="H89" s="70"/>
      <c r="I89" s="70"/>
      <c r="J89" s="70"/>
      <c r="K89" s="70"/>
      <c r="L89" s="23"/>
      <c r="M89" s="4" t="n">
        <f aca="false">1.55*250</f>
        <v>387.5</v>
      </c>
    </row>
    <row r="90" customFormat="false" ht="40.7" hidden="false" customHeight="false" outlineLevel="0" collapsed="false">
      <c r="A90" s="42" t="s">
        <v>207</v>
      </c>
      <c r="B90" s="76" t="s">
        <v>208</v>
      </c>
      <c r="C90" s="55" t="s">
        <v>209</v>
      </c>
      <c r="D90" s="56" t="s">
        <v>76</v>
      </c>
      <c r="E90" s="57" t="n">
        <f aca="false">D90*$G$4</f>
        <v>55</v>
      </c>
      <c r="F90" s="68" t="s">
        <v>210</v>
      </c>
      <c r="G90" s="70"/>
      <c r="H90" s="70"/>
      <c r="I90" s="70"/>
      <c r="J90" s="70"/>
      <c r="K90" s="70"/>
      <c r="L90" s="23"/>
      <c r="M90" s="4" t="n">
        <f aca="false">1.25*250</f>
        <v>312.5</v>
      </c>
    </row>
    <row r="91" customFormat="false" ht="66.65" hidden="false" customHeight="false" outlineLevel="0" collapsed="false">
      <c r="A91" s="42" t="s">
        <v>211</v>
      </c>
      <c r="B91" s="54" t="s">
        <v>212</v>
      </c>
      <c r="C91" s="55" t="s">
        <v>213</v>
      </c>
      <c r="D91" s="56" t="s">
        <v>214</v>
      </c>
      <c r="E91" s="57" t="n">
        <f aca="false">D91*$G$4</f>
        <v>715</v>
      </c>
      <c r="F91" s="55" t="s">
        <v>215</v>
      </c>
      <c r="G91" s="70"/>
      <c r="H91" s="70"/>
      <c r="I91" s="70"/>
      <c r="J91" s="70"/>
      <c r="K91" s="70"/>
      <c r="L91" s="68"/>
      <c r="M91" s="4" t="n">
        <f aca="false">0.368*3250</f>
        <v>1196</v>
      </c>
    </row>
    <row r="92" customFormat="false" ht="79.6" hidden="false" customHeight="false" outlineLevel="0" collapsed="false">
      <c r="A92" s="42" t="s">
        <v>216</v>
      </c>
      <c r="B92" s="54" t="s">
        <v>217</v>
      </c>
      <c r="C92" s="55" t="s">
        <v>218</v>
      </c>
      <c r="D92" s="56" t="s">
        <v>219</v>
      </c>
      <c r="E92" s="57" t="n">
        <f aca="false">D92*$G$4</f>
        <v>1760</v>
      </c>
      <c r="F92" s="55" t="s">
        <v>220</v>
      </c>
      <c r="G92" s="70"/>
      <c r="H92" s="70"/>
      <c r="I92" s="70"/>
      <c r="J92" s="70"/>
      <c r="K92" s="70"/>
      <c r="L92" s="23"/>
      <c r="M92" s="4" t="n">
        <f aca="false">0.368*8000</f>
        <v>2944</v>
      </c>
    </row>
    <row r="93" customFormat="false" ht="53.7" hidden="false" customHeight="false" outlineLevel="0" collapsed="false">
      <c r="A93" s="42" t="s">
        <v>221</v>
      </c>
      <c r="B93" s="76" t="s">
        <v>222</v>
      </c>
      <c r="C93" s="55" t="s">
        <v>223</v>
      </c>
      <c r="D93" s="56" t="s">
        <v>224</v>
      </c>
      <c r="E93" s="57" t="n">
        <f aca="false">D93*$G$4</f>
        <v>2475</v>
      </c>
      <c r="F93" s="55" t="s">
        <v>225</v>
      </c>
      <c r="G93" s="57"/>
      <c r="H93" s="57"/>
      <c r="I93" s="57"/>
      <c r="J93" s="57"/>
      <c r="K93" s="57"/>
      <c r="L93" s="23"/>
      <c r="M93" s="4" t="n">
        <f aca="false">0.039*11500</f>
        <v>448.5</v>
      </c>
    </row>
    <row r="94" customFormat="false" ht="14.8" hidden="false" customHeight="false" outlineLevel="0" collapsed="false">
      <c r="B94" s="18"/>
      <c r="C94" s="61" t="s">
        <v>78</v>
      </c>
      <c r="D94" s="79" t="n">
        <f aca="false">D64+D65+D66+D67+D68+D69+D70+D71+D72+D73+D74+D75+D76+D77+D78+D79+D80+D81+D82+D83+D84+D85+D86+D87+D88+D90+D89+D141+D91+D92+D63+D93</f>
        <v>223</v>
      </c>
      <c r="E94" s="49" t="n">
        <f aca="false">D94*G4</f>
        <v>12265</v>
      </c>
      <c r="F94" s="62"/>
      <c r="G94" s="62"/>
      <c r="H94" s="62"/>
      <c r="I94" s="62"/>
      <c r="J94" s="62"/>
      <c r="K94" s="62"/>
      <c r="L94" s="62"/>
    </row>
    <row r="95" customFormat="false" ht="12.8" hidden="false" customHeight="false" outlineLevel="0" collapsed="false">
      <c r="B95" s="18"/>
      <c r="C95" s="61"/>
      <c r="D95" s="49"/>
      <c r="E95" s="49"/>
      <c r="F95" s="62"/>
      <c r="G95" s="50"/>
      <c r="H95" s="50"/>
      <c r="I95" s="50"/>
      <c r="J95" s="50"/>
      <c r="K95" s="50"/>
      <c r="L95" s="66"/>
    </row>
    <row r="96" customFormat="false" ht="12.8" hidden="false" customHeight="false" outlineLevel="0" collapsed="false">
      <c r="B96" s="80" t="s">
        <v>226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</row>
    <row r="97" customFormat="false" ht="27.75" hidden="false" customHeight="false" outlineLevel="0" collapsed="false">
      <c r="B97" s="38" t="s">
        <v>38</v>
      </c>
      <c r="C97" s="38"/>
      <c r="D97" s="38"/>
      <c r="E97" s="38"/>
      <c r="F97" s="38"/>
      <c r="G97" s="39" t="s">
        <v>39</v>
      </c>
      <c r="H97" s="39" t="s">
        <v>40</v>
      </c>
      <c r="I97" s="40" t="s">
        <v>41</v>
      </c>
      <c r="J97" s="40" t="s">
        <v>42</v>
      </c>
      <c r="K97" s="39" t="s">
        <v>43</v>
      </c>
      <c r="L97" s="40" t="s">
        <v>44</v>
      </c>
    </row>
    <row r="98" customFormat="false" ht="14.8" hidden="false" customHeight="true" outlineLevel="0" collapsed="false">
      <c r="B98" s="41" t="s">
        <v>227</v>
      </c>
      <c r="C98" s="41"/>
      <c r="D98" s="41"/>
      <c r="E98" s="41"/>
      <c r="F98" s="41"/>
      <c r="G98" s="43"/>
      <c r="H98" s="43"/>
      <c r="I98" s="43"/>
      <c r="J98" s="43"/>
      <c r="K98" s="43"/>
      <c r="L98" s="43"/>
    </row>
    <row r="99" customFormat="false" ht="12.8" hidden="false" customHeight="false" outlineLevel="0" collapsed="false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</row>
    <row r="100" customFormat="false" ht="12.8" hidden="false" customHeight="false" outlineLevel="0" collapsed="false">
      <c r="B100" s="80" t="s">
        <v>228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80"/>
    </row>
    <row r="101" customFormat="false" ht="27.75" hidden="false" customHeight="false" outlineLevel="0" collapsed="false">
      <c r="B101" s="38" t="s">
        <v>38</v>
      </c>
      <c r="C101" s="38"/>
      <c r="D101" s="38"/>
      <c r="E101" s="38"/>
      <c r="F101" s="38"/>
      <c r="G101" s="39" t="s">
        <v>39</v>
      </c>
      <c r="H101" s="39" t="s">
        <v>40</v>
      </c>
      <c r="I101" s="40" t="s">
        <v>41</v>
      </c>
      <c r="J101" s="40" t="s">
        <v>42</v>
      </c>
      <c r="K101" s="39" t="s">
        <v>43</v>
      </c>
      <c r="L101" s="40" t="s">
        <v>44</v>
      </c>
    </row>
    <row r="102" customFormat="false" ht="12.8" hidden="false" customHeight="false" outlineLevel="0" collapsed="false">
      <c r="B102" s="41"/>
      <c r="C102" s="41"/>
      <c r="D102" s="41"/>
      <c r="E102" s="41"/>
      <c r="F102" s="41"/>
      <c r="G102" s="43"/>
      <c r="H102" s="43"/>
      <c r="I102" s="43"/>
      <c r="J102" s="43"/>
      <c r="K102" s="43"/>
      <c r="L102" s="43"/>
    </row>
    <row r="103" customFormat="false" ht="12.8" hidden="false" customHeight="false" outlineLevel="0" collapsed="false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</row>
    <row r="104" customFormat="false" ht="12.8" hidden="false" customHeight="false" outlineLevel="0" collapsed="false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</row>
    <row r="105" customFormat="false" ht="12.8" hidden="false" customHeight="false" outlineLevel="0" collapsed="false">
      <c r="B105" s="18"/>
      <c r="C105" s="61"/>
      <c r="D105" s="49"/>
      <c r="E105" s="49"/>
      <c r="F105" s="62"/>
      <c r="G105" s="50"/>
      <c r="H105" s="50"/>
      <c r="I105" s="50"/>
      <c r="J105" s="50"/>
      <c r="K105" s="50"/>
      <c r="L105" s="66"/>
    </row>
    <row r="106" customFormat="false" ht="12.8" hidden="false" customHeight="false" outlineLevel="0" collapsed="false">
      <c r="B106" s="81" t="s">
        <v>229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</row>
    <row r="107" customFormat="false" ht="27.75" hidden="false" customHeight="false" outlineLevel="0" collapsed="false">
      <c r="B107" s="38" t="s">
        <v>38</v>
      </c>
      <c r="C107" s="38"/>
      <c r="D107" s="38"/>
      <c r="E107" s="38"/>
      <c r="F107" s="38"/>
      <c r="G107" s="39" t="s">
        <v>39</v>
      </c>
      <c r="H107" s="39" t="s">
        <v>40</v>
      </c>
      <c r="I107" s="40" t="s">
        <v>41</v>
      </c>
      <c r="J107" s="40" t="s">
        <v>42</v>
      </c>
      <c r="K107" s="39" t="s">
        <v>43</v>
      </c>
      <c r="L107" s="40" t="s">
        <v>44</v>
      </c>
    </row>
    <row r="108" customFormat="false" ht="12.8" hidden="false" customHeight="false" outlineLevel="0" collapsed="false">
      <c r="B108" s="56"/>
      <c r="C108" s="56"/>
      <c r="D108" s="56"/>
      <c r="E108" s="56"/>
      <c r="F108" s="56"/>
      <c r="G108" s="57"/>
      <c r="H108" s="57"/>
      <c r="I108" s="57"/>
      <c r="J108" s="57"/>
      <c r="K108" s="57"/>
      <c r="L108" s="82"/>
    </row>
    <row r="109" customFormat="false" ht="12.8" hidden="false" customHeight="false" outlineLevel="0" collapsed="false">
      <c r="B109" s="56"/>
      <c r="C109" s="56"/>
      <c r="D109" s="56"/>
      <c r="E109" s="56"/>
      <c r="F109" s="56"/>
      <c r="G109" s="57"/>
      <c r="H109" s="57"/>
      <c r="I109" s="57"/>
      <c r="J109" s="57"/>
      <c r="K109" s="57"/>
      <c r="L109" s="82"/>
    </row>
    <row r="110" customFormat="false" ht="12.8" hidden="false" customHeight="false" outlineLevel="0" collapsed="false">
      <c r="B110" s="56"/>
      <c r="C110" s="56"/>
      <c r="D110" s="56"/>
      <c r="E110" s="56"/>
      <c r="F110" s="56"/>
      <c r="G110" s="70"/>
      <c r="H110" s="70"/>
      <c r="I110" s="70"/>
      <c r="J110" s="70"/>
      <c r="K110" s="70"/>
      <c r="L110" s="23"/>
    </row>
    <row r="111" customFormat="false" ht="12.8" hidden="false" customHeight="false" outlineLevel="0" collapsed="false">
      <c r="B111" s="56"/>
      <c r="C111" s="56"/>
      <c r="D111" s="56"/>
      <c r="E111" s="56"/>
      <c r="F111" s="56"/>
      <c r="G111" s="70"/>
      <c r="H111" s="70"/>
      <c r="I111" s="70"/>
      <c r="J111" s="70"/>
      <c r="K111" s="70"/>
      <c r="L111" s="23"/>
    </row>
    <row r="112" customFormat="false" ht="12.8" hidden="false" customHeight="false" outlineLevel="0" collapsed="false">
      <c r="B112" s="18"/>
      <c r="C112" s="61"/>
      <c r="D112" s="49"/>
      <c r="E112" s="49"/>
      <c r="F112" s="62"/>
      <c r="G112" s="50"/>
      <c r="H112" s="50"/>
      <c r="I112" s="50"/>
      <c r="J112" s="50"/>
      <c r="K112" s="50"/>
      <c r="L112" s="66"/>
    </row>
    <row r="113" customFormat="false" ht="12.8" hidden="false" customHeight="false" outlineLevel="0" collapsed="false">
      <c r="B113" s="81" t="s">
        <v>230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</row>
    <row r="114" customFormat="false" ht="27.75" hidden="false" customHeight="false" outlineLevel="0" collapsed="false">
      <c r="A114" s="44" t="s">
        <v>49</v>
      </c>
      <c r="B114" s="45" t="s">
        <v>50</v>
      </c>
      <c r="C114" s="38" t="s">
        <v>38</v>
      </c>
      <c r="D114" s="40" t="s">
        <v>51</v>
      </c>
      <c r="E114" s="39" t="s">
        <v>52</v>
      </c>
      <c r="F114" s="38" t="s">
        <v>53</v>
      </c>
      <c r="G114" s="39" t="s">
        <v>39</v>
      </c>
      <c r="H114" s="39" t="s">
        <v>40</v>
      </c>
      <c r="I114" s="40" t="s">
        <v>41</v>
      </c>
      <c r="J114" s="40" t="s">
        <v>42</v>
      </c>
      <c r="K114" s="39" t="s">
        <v>43</v>
      </c>
      <c r="L114" s="40" t="s">
        <v>44</v>
      </c>
    </row>
    <row r="115" customFormat="false" ht="40.7" hidden="false" customHeight="false" outlineLevel="0" collapsed="false">
      <c r="A115" s="42" t="s">
        <v>231</v>
      </c>
      <c r="B115" s="41" t="s">
        <v>232</v>
      </c>
      <c r="C115" s="41" t="s">
        <v>233</v>
      </c>
      <c r="D115" s="43" t="s">
        <v>76</v>
      </c>
      <c r="E115" s="57" t="n">
        <f aca="false">D115*$G$4</f>
        <v>55</v>
      </c>
      <c r="F115" s="42" t="s">
        <v>234</v>
      </c>
      <c r="G115" s="57"/>
      <c r="H115" s="57"/>
      <c r="I115" s="57"/>
      <c r="J115" s="57"/>
      <c r="K115" s="57"/>
      <c r="L115" s="82"/>
      <c r="M115" s="4" t="n">
        <f aca="false">0.12*250</f>
        <v>30</v>
      </c>
    </row>
    <row r="116" customFormat="false" ht="40.7" hidden="false" customHeight="false" outlineLevel="0" collapsed="false">
      <c r="A116" s="42" t="s">
        <v>235</v>
      </c>
      <c r="B116" s="47" t="s">
        <v>236</v>
      </c>
      <c r="C116" s="42" t="s">
        <v>237</v>
      </c>
      <c r="D116" s="43" t="s">
        <v>76</v>
      </c>
      <c r="E116" s="57" t="n">
        <f aca="false">D116*$G$4</f>
        <v>55</v>
      </c>
      <c r="F116" s="42" t="s">
        <v>238</v>
      </c>
      <c r="G116" s="57"/>
      <c r="H116" s="57"/>
      <c r="I116" s="57"/>
      <c r="J116" s="57"/>
      <c r="K116" s="57"/>
      <c r="L116" s="82"/>
      <c r="M116" s="4" t="n">
        <f aca="false">0.6*250</f>
        <v>150</v>
      </c>
    </row>
    <row r="117" customFormat="false" ht="14.8" hidden="false" customHeight="false" outlineLevel="0" collapsed="false">
      <c r="A117" s="42" t="s">
        <v>239</v>
      </c>
      <c r="B117" s="41" t="s">
        <v>240</v>
      </c>
      <c r="C117" s="42" t="s">
        <v>241</v>
      </c>
      <c r="D117" s="43" t="s">
        <v>115</v>
      </c>
      <c r="E117" s="57" t="n">
        <f aca="false">D117*$G$4</f>
        <v>110</v>
      </c>
      <c r="F117" s="42" t="s">
        <v>242</v>
      </c>
      <c r="G117" s="57"/>
      <c r="H117" s="57"/>
      <c r="I117" s="57"/>
      <c r="J117" s="57"/>
      <c r="K117" s="57"/>
      <c r="L117" s="82"/>
      <c r="M117" s="4" t="n">
        <f aca="false">0.12*500</f>
        <v>60</v>
      </c>
    </row>
    <row r="118" customFormat="false" ht="40.7" hidden="false" customHeight="false" outlineLevel="0" collapsed="false">
      <c r="A118" s="42" t="s">
        <v>243</v>
      </c>
      <c r="B118" s="41" t="s">
        <v>244</v>
      </c>
      <c r="C118" s="42" t="s">
        <v>245</v>
      </c>
      <c r="D118" s="43" t="s">
        <v>115</v>
      </c>
      <c r="E118" s="57" t="n">
        <f aca="false">D118*$G$4</f>
        <v>110</v>
      </c>
      <c r="F118" s="42" t="s">
        <v>242</v>
      </c>
      <c r="G118" s="57"/>
      <c r="H118" s="57"/>
      <c r="I118" s="57"/>
      <c r="J118" s="57"/>
      <c r="K118" s="57"/>
      <c r="L118" s="82"/>
      <c r="M118" s="4" t="n">
        <f aca="false">0.12*1500</f>
        <v>180</v>
      </c>
    </row>
    <row r="119" customFormat="false" ht="27.75" hidden="false" customHeight="false" outlineLevel="0" collapsed="false">
      <c r="A119" s="42" t="s">
        <v>246</v>
      </c>
      <c r="B119" s="47" t="n">
        <v>3116</v>
      </c>
      <c r="C119" s="42" t="s">
        <v>247</v>
      </c>
      <c r="D119" s="43" t="s">
        <v>115</v>
      </c>
      <c r="E119" s="57" t="n">
        <f aca="false">D119*$G$4</f>
        <v>110</v>
      </c>
      <c r="F119" s="42" t="s">
        <v>248</v>
      </c>
      <c r="G119" s="57"/>
      <c r="H119" s="57"/>
      <c r="I119" s="57"/>
      <c r="J119" s="57"/>
      <c r="K119" s="57"/>
      <c r="L119" s="82"/>
      <c r="M119" s="4" t="n">
        <f aca="false">0.03*1500</f>
        <v>45</v>
      </c>
    </row>
    <row r="120" customFormat="false" ht="14.8" hidden="false" customHeight="false" outlineLevel="0" collapsed="false">
      <c r="A120" s="42" t="s">
        <v>249</v>
      </c>
      <c r="B120" s="41" t="s">
        <v>250</v>
      </c>
      <c r="C120" s="42" t="s">
        <v>251</v>
      </c>
      <c r="D120" s="43" t="s">
        <v>115</v>
      </c>
      <c r="E120" s="57" t="n">
        <f aca="false">D120*$G$4</f>
        <v>110</v>
      </c>
      <c r="F120" s="42" t="s">
        <v>242</v>
      </c>
      <c r="G120" s="57"/>
      <c r="H120" s="57"/>
      <c r="I120" s="57"/>
      <c r="J120" s="57"/>
      <c r="K120" s="57"/>
      <c r="L120" s="23"/>
      <c r="M120" s="4" t="n">
        <f aca="false">0.039*1000</f>
        <v>39</v>
      </c>
    </row>
    <row r="121" customFormat="false" ht="12.8" hidden="false" customHeight="false" outlineLevel="0" collapsed="false">
      <c r="A121" s="42"/>
      <c r="B121" s="83"/>
      <c r="C121" s="83"/>
      <c r="D121" s="83"/>
      <c r="E121" s="83"/>
      <c r="F121" s="83"/>
      <c r="G121" s="70"/>
      <c r="H121" s="70"/>
      <c r="I121" s="70"/>
      <c r="J121" s="70"/>
      <c r="K121" s="70"/>
      <c r="L121" s="23"/>
    </row>
    <row r="122" customFormat="false" ht="12.8" hidden="false" customHeight="false" outlineLevel="0" collapsed="false">
      <c r="A122" s="42"/>
      <c r="B122" s="43"/>
      <c r="C122" s="43"/>
      <c r="D122" s="43"/>
      <c r="E122" s="43"/>
      <c r="F122" s="43"/>
      <c r="G122" s="70"/>
      <c r="H122" s="70"/>
      <c r="I122" s="70"/>
      <c r="J122" s="70"/>
      <c r="K122" s="70"/>
      <c r="L122" s="23"/>
    </row>
    <row r="123" customFormat="false" ht="12.8" hidden="false" customHeight="false" outlineLevel="0" collapsed="false">
      <c r="B123" s="18"/>
      <c r="C123" s="84" t="s">
        <v>78</v>
      </c>
      <c r="D123" s="85" t="n">
        <f aca="false">D118+D116+D119+D117+D115+D120</f>
        <v>10</v>
      </c>
      <c r="E123" s="85" t="n">
        <f aca="false">E118+E116+E119+E117+E115+E120</f>
        <v>550</v>
      </c>
      <c r="F123" s="18"/>
      <c r="G123" s="18"/>
      <c r="H123" s="18"/>
      <c r="I123" s="18"/>
      <c r="J123" s="18"/>
      <c r="K123" s="18"/>
      <c r="L123" s="86"/>
    </row>
    <row r="124" customFormat="false" ht="12.8" hidden="false" customHeight="false" outlineLevel="0" collapsed="false">
      <c r="B124" s="81" t="s">
        <v>252</v>
      </c>
      <c r="C124" s="81"/>
      <c r="D124" s="81"/>
      <c r="E124" s="81"/>
      <c r="F124" s="81"/>
      <c r="G124" s="81"/>
      <c r="H124" s="81"/>
      <c r="I124" s="81"/>
      <c r="J124" s="81"/>
      <c r="K124" s="81"/>
      <c r="L124" s="81"/>
    </row>
    <row r="125" customFormat="false" ht="27.75" hidden="false" customHeight="false" outlineLevel="0" collapsed="false">
      <c r="A125" s="44" t="s">
        <v>49</v>
      </c>
      <c r="B125" s="45" t="s">
        <v>50</v>
      </c>
      <c r="C125" s="38" t="s">
        <v>38</v>
      </c>
      <c r="D125" s="40" t="s">
        <v>51</v>
      </c>
      <c r="E125" s="39" t="s">
        <v>52</v>
      </c>
      <c r="F125" s="38" t="s">
        <v>53</v>
      </c>
      <c r="G125" s="39" t="s">
        <v>39</v>
      </c>
      <c r="H125" s="39" t="s">
        <v>40</v>
      </c>
      <c r="I125" s="40" t="s">
        <v>41</v>
      </c>
      <c r="J125" s="40" t="s">
        <v>42</v>
      </c>
      <c r="K125" s="39" t="s">
        <v>43</v>
      </c>
      <c r="L125" s="40" t="s">
        <v>44</v>
      </c>
    </row>
    <row r="126" customFormat="false" ht="66.65" hidden="false" customHeight="false" outlineLevel="0" collapsed="false">
      <c r="A126" s="42" t="s">
        <v>86</v>
      </c>
      <c r="B126" s="54" t="s">
        <v>87</v>
      </c>
      <c r="C126" s="55" t="s">
        <v>253</v>
      </c>
      <c r="D126" s="56" t="s">
        <v>254</v>
      </c>
      <c r="E126" s="57" t="n">
        <v>360</v>
      </c>
      <c r="F126" s="55" t="s">
        <v>255</v>
      </c>
      <c r="G126" s="57"/>
      <c r="H126" s="57"/>
      <c r="I126" s="57"/>
      <c r="J126" s="57"/>
      <c r="K126" s="57"/>
      <c r="L126" s="82"/>
      <c r="M126" s="4" t="n">
        <v>262.5</v>
      </c>
    </row>
    <row r="127" customFormat="false" ht="14.8" hidden="false" customHeight="false" outlineLevel="0" collapsed="false">
      <c r="A127" s="42"/>
      <c r="B127" s="54" t="s">
        <v>256</v>
      </c>
      <c r="C127" s="55" t="s">
        <v>257</v>
      </c>
      <c r="D127" s="56" t="s">
        <v>76</v>
      </c>
      <c r="E127" s="57" t="n">
        <f aca="false">D127*$G$4</f>
        <v>55</v>
      </c>
      <c r="F127" s="55" t="s">
        <v>258</v>
      </c>
      <c r="G127" s="57"/>
      <c r="H127" s="57"/>
      <c r="I127" s="57"/>
      <c r="J127" s="57"/>
      <c r="K127" s="57"/>
      <c r="L127" s="82"/>
      <c r="M127" s="4" t="n">
        <f aca="false">125</f>
        <v>125</v>
      </c>
    </row>
    <row r="128" customFormat="false" ht="62" hidden="false" customHeight="false" outlineLevel="0" collapsed="false">
      <c r="A128" s="42" t="s">
        <v>259</v>
      </c>
      <c r="B128" s="59" t="s">
        <v>260</v>
      </c>
      <c r="C128" s="55" t="s">
        <v>261</v>
      </c>
      <c r="D128" s="56" t="s">
        <v>76</v>
      </c>
      <c r="E128" s="57" t="n">
        <f aca="false">D128*$G$4</f>
        <v>55</v>
      </c>
      <c r="F128" s="55" t="s">
        <v>262</v>
      </c>
      <c r="G128" s="57"/>
      <c r="H128" s="57"/>
      <c r="I128" s="57"/>
      <c r="J128" s="57"/>
      <c r="K128" s="57"/>
      <c r="L128" s="82"/>
      <c r="M128" s="4" t="n">
        <f aca="false">4.44*250</f>
        <v>1110</v>
      </c>
    </row>
    <row r="129" customFormat="false" ht="40.7" hidden="false" customHeight="false" outlineLevel="0" collapsed="false">
      <c r="A129" s="42" t="s">
        <v>263</v>
      </c>
      <c r="B129" s="54" t="s">
        <v>264</v>
      </c>
      <c r="C129" s="59" t="s">
        <v>265</v>
      </c>
      <c r="D129" s="56" t="s">
        <v>76</v>
      </c>
      <c r="E129" s="57" t="n">
        <f aca="false">D129*$G$4</f>
        <v>55</v>
      </c>
      <c r="F129" s="55" t="s">
        <v>266</v>
      </c>
      <c r="G129" s="57"/>
      <c r="H129" s="57"/>
      <c r="I129" s="57"/>
      <c r="J129" s="57"/>
      <c r="K129" s="57"/>
      <c r="L129" s="82"/>
      <c r="M129" s="4" t="n">
        <f aca="false">1.43*250</f>
        <v>357.5</v>
      </c>
    </row>
    <row r="130" customFormat="false" ht="40.7" hidden="false" customHeight="false" outlineLevel="0" collapsed="false">
      <c r="A130" s="42" t="s">
        <v>267</v>
      </c>
      <c r="B130" s="54" t="s">
        <v>268</v>
      </c>
      <c r="C130" s="55" t="s">
        <v>269</v>
      </c>
      <c r="D130" s="56" t="s">
        <v>115</v>
      </c>
      <c r="E130" s="57" t="n">
        <f aca="false">D130*$G$4</f>
        <v>110</v>
      </c>
      <c r="F130" s="55" t="s">
        <v>270</v>
      </c>
      <c r="G130" s="57"/>
      <c r="H130" s="57"/>
      <c r="I130" s="57"/>
      <c r="J130" s="57"/>
      <c r="K130" s="57"/>
      <c r="L130" s="82"/>
      <c r="M130" s="4" t="n">
        <f aca="false">0.15*500</f>
        <v>75</v>
      </c>
    </row>
    <row r="131" customFormat="false" ht="14.8" hidden="false" customHeight="false" outlineLevel="0" collapsed="false">
      <c r="A131" s="42" t="s">
        <v>271</v>
      </c>
      <c r="B131" s="54" t="s">
        <v>272</v>
      </c>
      <c r="C131" s="59" t="s">
        <v>273</v>
      </c>
      <c r="D131" s="56" t="s">
        <v>115</v>
      </c>
      <c r="E131" s="57" t="n">
        <f aca="false">D131*$G$4</f>
        <v>110</v>
      </c>
      <c r="F131" s="55"/>
      <c r="G131" s="57"/>
      <c r="H131" s="57"/>
      <c r="I131" s="57"/>
      <c r="J131" s="57"/>
      <c r="K131" s="57"/>
      <c r="L131" s="82"/>
      <c r="M131" s="4" t="n">
        <f aca="false">1*500</f>
        <v>500</v>
      </c>
    </row>
    <row r="132" customFormat="false" ht="14.8" hidden="false" customHeight="false" outlineLevel="0" collapsed="false">
      <c r="A132" s="42" t="s">
        <v>274</v>
      </c>
      <c r="B132" s="59" t="s">
        <v>275</v>
      </c>
      <c r="C132" s="59" t="s">
        <v>276</v>
      </c>
      <c r="D132" s="56" t="s">
        <v>115</v>
      </c>
      <c r="E132" s="57" t="n">
        <f aca="false">D132*$G$4</f>
        <v>110</v>
      </c>
      <c r="F132" s="55" t="s">
        <v>277</v>
      </c>
      <c r="G132" s="57"/>
      <c r="H132" s="57"/>
      <c r="I132" s="57"/>
      <c r="J132" s="57"/>
      <c r="K132" s="57"/>
      <c r="L132" s="82"/>
      <c r="M132" s="4" t="n">
        <f aca="false">1.3*500</f>
        <v>650</v>
      </c>
    </row>
    <row r="133" customFormat="false" ht="14.8" hidden="false" customHeight="false" outlineLevel="0" collapsed="false">
      <c r="A133" s="42"/>
      <c r="B133" s="59" t="s">
        <v>278</v>
      </c>
      <c r="C133" s="55" t="s">
        <v>279</v>
      </c>
      <c r="D133" s="56" t="s">
        <v>115</v>
      </c>
      <c r="E133" s="57" t="n">
        <f aca="false">D133*$G$4</f>
        <v>110</v>
      </c>
      <c r="F133" s="55" t="s">
        <v>280</v>
      </c>
      <c r="G133" s="57"/>
      <c r="H133" s="57"/>
      <c r="I133" s="57"/>
      <c r="J133" s="57"/>
      <c r="K133" s="57"/>
      <c r="L133" s="82"/>
      <c r="M133" s="4" t="n">
        <f aca="false">1.75*500</f>
        <v>875</v>
      </c>
    </row>
    <row r="134" customFormat="false" ht="14.8" hidden="false" customHeight="false" outlineLevel="0" collapsed="false">
      <c r="A134" s="42"/>
      <c r="B134" s="59" t="s">
        <v>281</v>
      </c>
      <c r="C134" s="55" t="s">
        <v>282</v>
      </c>
      <c r="D134" s="56" t="s">
        <v>76</v>
      </c>
      <c r="E134" s="57" t="n">
        <f aca="false">D134*$G$4</f>
        <v>55</v>
      </c>
      <c r="F134" s="55" t="s">
        <v>283</v>
      </c>
      <c r="G134" s="57"/>
      <c r="H134" s="57"/>
      <c r="I134" s="57"/>
      <c r="J134" s="57"/>
      <c r="K134" s="57"/>
      <c r="L134" s="82"/>
      <c r="M134" s="4" t="n">
        <f aca="false">4.55*250</f>
        <v>1137.5</v>
      </c>
    </row>
    <row r="135" customFormat="false" ht="14.8" hidden="false" customHeight="false" outlineLevel="0" collapsed="false">
      <c r="A135" s="42"/>
      <c r="B135" s="59" t="s">
        <v>284</v>
      </c>
      <c r="C135" s="55" t="s">
        <v>285</v>
      </c>
      <c r="D135" s="56" t="s">
        <v>76</v>
      </c>
      <c r="E135" s="57" t="n">
        <f aca="false">D135*$G$4</f>
        <v>55</v>
      </c>
      <c r="F135" s="55" t="s">
        <v>286</v>
      </c>
      <c r="G135" s="57"/>
      <c r="H135" s="57"/>
      <c r="I135" s="57"/>
      <c r="J135" s="57"/>
      <c r="K135" s="57"/>
      <c r="L135" s="82"/>
      <c r="M135" s="4" t="n">
        <f aca="false">4.99*250</f>
        <v>1247.5</v>
      </c>
    </row>
    <row r="136" customFormat="false" ht="27.75" hidden="false" customHeight="false" outlineLevel="0" collapsed="false">
      <c r="A136" s="42" t="s">
        <v>287</v>
      </c>
      <c r="B136" s="59" t="s">
        <v>288</v>
      </c>
      <c r="C136" s="55" t="s">
        <v>289</v>
      </c>
      <c r="D136" s="56" t="s">
        <v>115</v>
      </c>
      <c r="E136" s="57" t="n">
        <f aca="false">D136*$G$4</f>
        <v>110</v>
      </c>
      <c r="F136" s="55" t="s">
        <v>290</v>
      </c>
      <c r="G136" s="57"/>
      <c r="H136" s="57"/>
      <c r="I136" s="57"/>
      <c r="J136" s="57"/>
      <c r="K136" s="57"/>
      <c r="L136" s="82"/>
      <c r="M136" s="4" t="n">
        <f aca="false">3.24*500</f>
        <v>1620</v>
      </c>
    </row>
    <row r="137" customFormat="false" ht="40.7" hidden="false" customHeight="false" outlineLevel="0" collapsed="false">
      <c r="A137" s="42" t="s">
        <v>291</v>
      </c>
      <c r="B137" s="54" t="s">
        <v>292</v>
      </c>
      <c r="C137" s="55" t="s">
        <v>293</v>
      </c>
      <c r="D137" s="56" t="s">
        <v>76</v>
      </c>
      <c r="E137" s="57" t="n">
        <f aca="false">D137*$G$4</f>
        <v>55</v>
      </c>
      <c r="F137" s="55" t="s">
        <v>294</v>
      </c>
      <c r="G137" s="57"/>
      <c r="H137" s="57"/>
      <c r="I137" s="57"/>
      <c r="J137" s="57"/>
      <c r="K137" s="57"/>
      <c r="L137" s="82"/>
      <c r="M137" s="4" t="n">
        <f aca="false">1.53*250</f>
        <v>382.5</v>
      </c>
    </row>
    <row r="138" customFormat="false" ht="53.7" hidden="false" customHeight="false" outlineLevel="0" collapsed="false">
      <c r="A138" s="42" t="s">
        <v>295</v>
      </c>
      <c r="B138" s="59" t="s">
        <v>296</v>
      </c>
      <c r="C138" s="55" t="s">
        <v>297</v>
      </c>
      <c r="D138" s="56" t="s">
        <v>76</v>
      </c>
      <c r="E138" s="57" t="n">
        <f aca="false">D138*$G$4</f>
        <v>55</v>
      </c>
      <c r="F138" s="55" t="s">
        <v>298</v>
      </c>
      <c r="G138" s="57"/>
      <c r="H138" s="57"/>
      <c r="I138" s="57"/>
      <c r="J138" s="57"/>
      <c r="K138" s="57"/>
      <c r="L138" s="82"/>
      <c r="M138" s="4" t="n">
        <f aca="false">1.76*250</f>
        <v>440</v>
      </c>
    </row>
    <row r="139" customFormat="false" ht="40.7" hidden="false" customHeight="false" outlineLevel="0" collapsed="false">
      <c r="A139" s="42" t="s">
        <v>299</v>
      </c>
      <c r="B139" s="76" t="s">
        <v>300</v>
      </c>
      <c r="C139" s="55" t="s">
        <v>301</v>
      </c>
      <c r="D139" s="56" t="s">
        <v>115</v>
      </c>
      <c r="E139" s="57" t="n">
        <f aca="false">D139*$G$4</f>
        <v>110</v>
      </c>
      <c r="F139" s="55" t="s">
        <v>302</v>
      </c>
      <c r="G139" s="57"/>
      <c r="H139" s="57"/>
      <c r="I139" s="57"/>
      <c r="J139" s="57"/>
      <c r="K139" s="57"/>
      <c r="L139" s="82"/>
      <c r="M139" s="4" t="n">
        <f aca="false">0.095*500</f>
        <v>47.5</v>
      </c>
    </row>
    <row r="140" customFormat="false" ht="40.7" hidden="false" customHeight="false" outlineLevel="0" collapsed="false">
      <c r="A140" s="42" t="s">
        <v>303</v>
      </c>
      <c r="B140" s="76" t="s">
        <v>304</v>
      </c>
      <c r="C140" s="55" t="s">
        <v>305</v>
      </c>
      <c r="D140" s="56" t="s">
        <v>190</v>
      </c>
      <c r="E140" s="57" t="n">
        <f aca="false">D140*$G$4</f>
        <v>220</v>
      </c>
      <c r="F140" s="55" t="s">
        <v>306</v>
      </c>
      <c r="G140" s="57"/>
      <c r="H140" s="57"/>
      <c r="I140" s="57"/>
      <c r="J140" s="57"/>
      <c r="K140" s="57"/>
      <c r="L140" s="82"/>
      <c r="M140" s="4" t="n">
        <f aca="false">0.095*1000</f>
        <v>95</v>
      </c>
    </row>
    <row r="141" customFormat="false" ht="49.95" hidden="false" customHeight="true" outlineLevel="0" collapsed="false">
      <c r="A141" s="42" t="s">
        <v>307</v>
      </c>
      <c r="B141" s="54" t="s">
        <v>308</v>
      </c>
      <c r="C141" s="55" t="s">
        <v>309</v>
      </c>
      <c r="D141" s="56" t="s">
        <v>76</v>
      </c>
      <c r="E141" s="57" t="n">
        <f aca="false">D141*$G$4</f>
        <v>55</v>
      </c>
      <c r="F141" s="68" t="s">
        <v>310</v>
      </c>
      <c r="G141" s="57"/>
      <c r="H141" s="57"/>
      <c r="I141" s="57"/>
      <c r="J141" s="57"/>
      <c r="K141" s="57"/>
      <c r="L141" s="87" t="s">
        <v>311</v>
      </c>
      <c r="M141" s="4" t="n">
        <f aca="false">0.368*250</f>
        <v>92</v>
      </c>
    </row>
    <row r="142" customFormat="false" ht="53.7" hidden="false" customHeight="false" outlineLevel="0" collapsed="false">
      <c r="A142" s="42" t="s">
        <v>221</v>
      </c>
      <c r="B142" s="76" t="s">
        <v>222</v>
      </c>
      <c r="C142" s="55" t="s">
        <v>223</v>
      </c>
      <c r="D142" s="56" t="s">
        <v>76</v>
      </c>
      <c r="E142" s="57" t="n">
        <f aca="false">D142*$G$4</f>
        <v>55</v>
      </c>
      <c r="F142" s="55" t="s">
        <v>225</v>
      </c>
      <c r="G142" s="57"/>
      <c r="H142" s="57"/>
      <c r="I142" s="57"/>
      <c r="J142" s="57"/>
      <c r="K142" s="57"/>
      <c r="L142" s="87"/>
      <c r="M142" s="4" t="n">
        <f aca="false">0.039*11500</f>
        <v>448.5</v>
      </c>
    </row>
    <row r="143" customFormat="false" ht="12.8" hidden="false" customHeight="false" outlineLevel="0" collapsed="false">
      <c r="A143" s="42"/>
      <c r="B143" s="76"/>
      <c r="C143" s="55"/>
      <c r="D143" s="56"/>
      <c r="E143" s="57"/>
      <c r="F143" s="55"/>
      <c r="G143" s="57"/>
      <c r="H143" s="57"/>
      <c r="I143" s="57"/>
      <c r="J143" s="57"/>
      <c r="K143" s="57"/>
      <c r="L143" s="23"/>
    </row>
    <row r="144" customFormat="false" ht="12.8" hidden="false" customHeight="false" outlineLevel="0" collapsed="false">
      <c r="A144" s="42"/>
      <c r="B144" s="76"/>
      <c r="C144" s="55"/>
      <c r="D144" s="56"/>
      <c r="E144" s="57"/>
      <c r="F144" s="55"/>
      <c r="G144" s="57"/>
      <c r="H144" s="57"/>
      <c r="I144" s="57"/>
      <c r="J144" s="57"/>
      <c r="K144" s="57"/>
      <c r="L144" s="23"/>
    </row>
    <row r="145" customFormat="false" ht="12.8" hidden="false" customHeight="false" outlineLevel="0" collapsed="false">
      <c r="A145" s="36"/>
      <c r="B145" s="62"/>
      <c r="C145" s="62"/>
      <c r="D145" s="62"/>
      <c r="E145" s="62"/>
      <c r="F145" s="62"/>
      <c r="G145" s="51"/>
      <c r="H145" s="50"/>
      <c r="I145" s="50"/>
      <c r="J145" s="50"/>
      <c r="K145" s="50"/>
      <c r="L145" s="88"/>
    </row>
    <row r="146" customFormat="false" ht="12.8" hidden="false" customHeight="false" outlineLevel="0" collapsed="false">
      <c r="B146" s="18"/>
      <c r="C146" s="89" t="s">
        <v>78</v>
      </c>
      <c r="D146" s="90" t="n">
        <f aca="false">D128+D129+D130+D132+D133+D134+D135+D136+D137+D138+D139+D140+D127+D126+D141+D142</f>
        <v>26</v>
      </c>
      <c r="E146" s="90" t="n">
        <f aca="false">D146*G4</f>
        <v>1430</v>
      </c>
      <c r="F146" s="62"/>
      <c r="G146" s="50"/>
      <c r="H146" s="50"/>
      <c r="I146" s="50"/>
      <c r="J146" s="50"/>
      <c r="K146" s="50"/>
      <c r="L146" s="66"/>
    </row>
    <row r="147" customFormat="false" ht="12.8" hidden="false" customHeight="false" outlineLevel="0" collapsed="false">
      <c r="B147" s="18"/>
      <c r="C147" s="61"/>
      <c r="D147" s="49"/>
      <c r="E147" s="49"/>
      <c r="F147" s="62"/>
      <c r="G147" s="50"/>
      <c r="H147" s="50"/>
      <c r="I147" s="50"/>
      <c r="J147" s="50"/>
      <c r="K147" s="50"/>
      <c r="L147" s="66"/>
    </row>
    <row r="148" customFormat="false" ht="12.8" hidden="false" customHeight="false" outlineLevel="0" collapsed="false">
      <c r="B148" s="80" t="s">
        <v>312</v>
      </c>
      <c r="C148" s="80"/>
      <c r="D148" s="80"/>
      <c r="E148" s="80"/>
      <c r="F148" s="80"/>
      <c r="G148" s="80"/>
      <c r="H148" s="80"/>
      <c r="I148" s="80"/>
      <c r="J148" s="80"/>
      <c r="K148" s="80"/>
      <c r="L148" s="80"/>
    </row>
    <row r="149" customFormat="false" ht="27.75" hidden="false" customHeight="false" outlineLevel="0" collapsed="false">
      <c r="B149" s="38" t="s">
        <v>38</v>
      </c>
      <c r="C149" s="38"/>
      <c r="D149" s="38"/>
      <c r="E149" s="38"/>
      <c r="F149" s="38"/>
      <c r="G149" s="39" t="s">
        <v>39</v>
      </c>
      <c r="H149" s="39" t="s">
        <v>40</v>
      </c>
      <c r="I149" s="40" t="s">
        <v>41</v>
      </c>
      <c r="J149" s="40" t="s">
        <v>42</v>
      </c>
      <c r="K149" s="39" t="s">
        <v>43</v>
      </c>
      <c r="L149" s="40" t="s">
        <v>44</v>
      </c>
    </row>
    <row r="150" customFormat="false" ht="12.8" hidden="false" customHeight="false" outlineLevel="0" collapsed="false">
      <c r="B150" s="41"/>
      <c r="C150" s="41"/>
      <c r="D150" s="41"/>
      <c r="E150" s="41"/>
      <c r="F150" s="41"/>
      <c r="G150" s="43"/>
      <c r="H150" s="43"/>
      <c r="I150" s="43"/>
      <c r="J150" s="43"/>
      <c r="K150" s="43"/>
      <c r="L150" s="43"/>
    </row>
    <row r="151" customFormat="false" ht="12.8" hidden="false" customHeight="false" outlineLevel="0" collapsed="false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</row>
    <row r="152" customFormat="false" ht="12.8" hidden="false" customHeight="false" outlineLevel="0" collapsed="false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</row>
    <row r="153" customFormat="false" ht="12.8" hidden="false" customHeight="false" outlineLevel="0" collapsed="false">
      <c r="B153" s="18"/>
      <c r="C153" s="61"/>
      <c r="D153" s="49"/>
      <c r="E153" s="49"/>
      <c r="F153" s="62"/>
      <c r="G153" s="50"/>
      <c r="H153" s="50"/>
      <c r="I153" s="50"/>
      <c r="J153" s="50"/>
      <c r="K153" s="50"/>
      <c r="L153" s="66"/>
    </row>
    <row r="154" customFormat="false" ht="12.8" hidden="false" customHeight="false" outlineLevel="0" collapsed="false">
      <c r="B154" s="81" t="s">
        <v>313</v>
      </c>
      <c r="C154" s="81"/>
      <c r="D154" s="81"/>
      <c r="E154" s="81"/>
      <c r="F154" s="81"/>
      <c r="G154" s="81"/>
      <c r="H154" s="81"/>
      <c r="I154" s="81"/>
      <c r="J154" s="81"/>
      <c r="K154" s="81"/>
      <c r="L154" s="81"/>
    </row>
    <row r="155" customFormat="false" ht="27.75" hidden="false" customHeight="false" outlineLevel="0" collapsed="false">
      <c r="A155" s="44" t="s">
        <v>49</v>
      </c>
      <c r="B155" s="45" t="s">
        <v>50</v>
      </c>
      <c r="C155" s="38" t="s">
        <v>38</v>
      </c>
      <c r="D155" s="40" t="s">
        <v>51</v>
      </c>
      <c r="E155" s="39" t="s">
        <v>52</v>
      </c>
      <c r="F155" s="38" t="s">
        <v>53</v>
      </c>
      <c r="G155" s="39" t="s">
        <v>39</v>
      </c>
      <c r="H155" s="39" t="s">
        <v>40</v>
      </c>
      <c r="I155" s="40" t="s">
        <v>41</v>
      </c>
      <c r="J155" s="40" t="s">
        <v>42</v>
      </c>
      <c r="K155" s="39" t="s">
        <v>43</v>
      </c>
      <c r="L155" s="40" t="s">
        <v>44</v>
      </c>
    </row>
    <row r="156" customFormat="false" ht="14.8" hidden="false" customHeight="false" outlineLevel="0" collapsed="false">
      <c r="A156" s="42" t="s">
        <v>314</v>
      </c>
      <c r="B156" s="59" t="s">
        <v>315</v>
      </c>
      <c r="C156" s="55" t="s">
        <v>245</v>
      </c>
      <c r="D156" s="56" t="s">
        <v>190</v>
      </c>
      <c r="E156" s="57" t="n">
        <f aca="false">D156*$G$4</f>
        <v>220</v>
      </c>
      <c r="F156" s="55" t="s">
        <v>316</v>
      </c>
      <c r="G156" s="57"/>
      <c r="H156" s="57"/>
      <c r="I156" s="57"/>
      <c r="J156" s="57"/>
      <c r="K156" s="57"/>
      <c r="L156" s="82"/>
      <c r="M156" s="4" t="n">
        <f aca="false">0.12*1500</f>
        <v>180</v>
      </c>
    </row>
    <row r="157" customFormat="false" ht="27.75" hidden="false" customHeight="false" outlineLevel="0" collapsed="false">
      <c r="A157" s="42" t="s">
        <v>317</v>
      </c>
      <c r="B157" s="59" t="s">
        <v>318</v>
      </c>
      <c r="C157" s="55" t="s">
        <v>319</v>
      </c>
      <c r="D157" s="56" t="s">
        <v>76</v>
      </c>
      <c r="E157" s="57" t="n">
        <f aca="false">D157*$G$4</f>
        <v>55</v>
      </c>
      <c r="F157" s="68" t="s">
        <v>320</v>
      </c>
      <c r="G157" s="57"/>
      <c r="H157" s="57"/>
      <c r="I157" s="57"/>
      <c r="J157" s="57"/>
      <c r="K157" s="57"/>
      <c r="L157" s="23"/>
    </row>
    <row r="158" customFormat="false" ht="14.8" hidden="false" customHeight="false" outlineLevel="0" collapsed="false">
      <c r="A158" s="42" t="s">
        <v>249</v>
      </c>
      <c r="B158" s="59" t="s">
        <v>250</v>
      </c>
      <c r="C158" s="55" t="s">
        <v>321</v>
      </c>
      <c r="D158" s="56" t="s">
        <v>190</v>
      </c>
      <c r="E158" s="57" t="n">
        <f aca="false">D158*$G$4</f>
        <v>220</v>
      </c>
      <c r="F158" s="68" t="s">
        <v>320</v>
      </c>
      <c r="G158" s="57"/>
      <c r="H158" s="57"/>
      <c r="I158" s="57"/>
      <c r="J158" s="57"/>
      <c r="K158" s="57"/>
      <c r="L158" s="23"/>
      <c r="M158" s="4" t="n">
        <f aca="false">0.039*1000</f>
        <v>39</v>
      </c>
    </row>
    <row r="159" customFormat="false" ht="40.7" hidden="false" customHeight="false" outlineLevel="0" collapsed="false">
      <c r="A159" s="42" t="s">
        <v>322</v>
      </c>
      <c r="B159" s="91" t="s">
        <v>323</v>
      </c>
      <c r="C159" s="92" t="s">
        <v>324</v>
      </c>
      <c r="D159" s="93" t="n">
        <v>4</v>
      </c>
      <c r="E159" s="57" t="n">
        <f aca="false">D159*$G$4</f>
        <v>220</v>
      </c>
      <c r="F159" s="70" t="s">
        <v>316</v>
      </c>
      <c r="G159" s="57"/>
      <c r="H159" s="57"/>
      <c r="I159" s="57"/>
      <c r="J159" s="57"/>
      <c r="K159" s="57"/>
      <c r="L159" s="23"/>
    </row>
    <row r="160" customFormat="false" ht="40.7" hidden="false" customHeight="false" outlineLevel="0" collapsed="false">
      <c r="A160" s="42" t="s">
        <v>325</v>
      </c>
      <c r="B160" s="54" t="s">
        <v>326</v>
      </c>
      <c r="C160" s="55" t="s">
        <v>327</v>
      </c>
      <c r="D160" s="56" t="s">
        <v>76</v>
      </c>
      <c r="E160" s="57" t="n">
        <f aca="false">D160*$G$4</f>
        <v>55</v>
      </c>
      <c r="F160" s="70" t="s">
        <v>270</v>
      </c>
      <c r="G160" s="57"/>
      <c r="H160" s="57"/>
      <c r="I160" s="57"/>
      <c r="J160" s="57"/>
      <c r="K160" s="57"/>
      <c r="L160" s="82"/>
      <c r="M160" s="4" t="n">
        <f aca="false">0.32*250</f>
        <v>80</v>
      </c>
    </row>
    <row r="161" customFormat="false" ht="40.7" hidden="false" customHeight="false" outlineLevel="0" collapsed="false">
      <c r="A161" s="42" t="s">
        <v>328</v>
      </c>
      <c r="B161" s="76" t="s">
        <v>329</v>
      </c>
      <c r="C161" s="55" t="s">
        <v>330</v>
      </c>
      <c r="D161" s="56" t="s">
        <v>115</v>
      </c>
      <c r="E161" s="57" t="n">
        <f aca="false">D161*$G$4</f>
        <v>110</v>
      </c>
      <c r="F161" s="55" t="s">
        <v>164</v>
      </c>
      <c r="G161" s="57"/>
      <c r="H161" s="57"/>
      <c r="I161" s="57"/>
      <c r="J161" s="57"/>
      <c r="K161" s="57"/>
      <c r="L161" s="82"/>
      <c r="M161" s="4" t="n">
        <f aca="false">3.5*500</f>
        <v>1750</v>
      </c>
    </row>
    <row r="162" customFormat="false" ht="40.7" hidden="false" customHeight="false" outlineLevel="0" collapsed="false">
      <c r="A162" s="42" t="s">
        <v>331</v>
      </c>
      <c r="B162" s="54" t="s">
        <v>332</v>
      </c>
      <c r="C162" s="55" t="s">
        <v>333</v>
      </c>
      <c r="D162" s="56" t="s">
        <v>115</v>
      </c>
      <c r="E162" s="57" t="n">
        <f aca="false">D162*$G$4</f>
        <v>110</v>
      </c>
      <c r="F162" s="55" t="s">
        <v>160</v>
      </c>
      <c r="G162" s="57"/>
      <c r="H162" s="57"/>
      <c r="I162" s="57"/>
      <c r="J162" s="57"/>
      <c r="K162" s="57"/>
      <c r="L162" s="82"/>
      <c r="M162" s="4" t="n">
        <f aca="false">1*500</f>
        <v>500</v>
      </c>
    </row>
    <row r="163" customFormat="false" ht="40.7" hidden="false" customHeight="false" outlineLevel="0" collapsed="false">
      <c r="A163" s="42" t="s">
        <v>334</v>
      </c>
      <c r="B163" s="59" t="s">
        <v>335</v>
      </c>
      <c r="C163" s="55" t="s">
        <v>336</v>
      </c>
      <c r="D163" s="56" t="s">
        <v>106</v>
      </c>
      <c r="E163" s="57" t="n">
        <f aca="false">D163*$G$4</f>
        <v>385</v>
      </c>
      <c r="F163" s="55" t="s">
        <v>337</v>
      </c>
      <c r="G163" s="57"/>
      <c r="H163" s="57"/>
      <c r="I163" s="57"/>
      <c r="J163" s="57"/>
      <c r="K163" s="57"/>
      <c r="L163" s="82"/>
      <c r="M163" s="4" t="n">
        <f aca="false">0.05*1750</f>
        <v>87.5</v>
      </c>
    </row>
    <row r="164" customFormat="false" ht="12.8" hidden="false" customHeight="false" outlineLevel="0" collapsed="false">
      <c r="A164" s="43"/>
      <c r="B164" s="43"/>
      <c r="C164" s="43"/>
      <c r="D164" s="43"/>
      <c r="E164" s="43"/>
      <c r="F164" s="43"/>
      <c r="G164" s="70"/>
      <c r="H164" s="70"/>
      <c r="I164" s="70"/>
      <c r="J164" s="70"/>
      <c r="K164" s="70"/>
      <c r="L164" s="23"/>
    </row>
    <row r="165" customFormat="false" ht="12.8" hidden="false" customHeight="false" outlineLevel="0" collapsed="false">
      <c r="A165" s="42"/>
      <c r="B165" s="56"/>
      <c r="C165" s="56"/>
      <c r="D165" s="56"/>
      <c r="E165" s="56"/>
      <c r="F165" s="56"/>
      <c r="G165" s="70"/>
      <c r="H165" s="70"/>
      <c r="I165" s="70"/>
      <c r="J165" s="70"/>
      <c r="K165" s="70"/>
      <c r="L165" s="23"/>
    </row>
    <row r="166" customFormat="false" ht="12.8" hidden="false" customHeight="false" outlineLevel="0" collapsed="false">
      <c r="B166" s="18"/>
      <c r="C166" s="84" t="s">
        <v>78</v>
      </c>
      <c r="D166" s="85" t="n">
        <f aca="false">D157+D156+D158+D159+D160+D161+D162+D163</f>
        <v>25</v>
      </c>
      <c r="E166" s="85" t="n">
        <f aca="false">D166*G4</f>
        <v>1375</v>
      </c>
      <c r="F166" s="18"/>
      <c r="G166" s="18"/>
      <c r="H166" s="18"/>
      <c r="I166" s="18"/>
      <c r="J166" s="18"/>
      <c r="K166" s="18"/>
      <c r="L166" s="86"/>
    </row>
    <row r="167" customFormat="false" ht="12.8" hidden="false" customHeight="false" outlineLevel="0" collapsed="false">
      <c r="B167" s="18"/>
      <c r="C167" s="84"/>
      <c r="D167" s="85"/>
      <c r="E167" s="85"/>
      <c r="F167" s="18"/>
      <c r="G167" s="18"/>
      <c r="H167" s="18"/>
      <c r="I167" s="18"/>
      <c r="J167" s="18"/>
      <c r="K167" s="18"/>
      <c r="L167" s="86"/>
    </row>
    <row r="168" customFormat="false" ht="12.8" hidden="false" customHeight="false" outlineLevel="0" collapsed="false">
      <c r="B168" s="81" t="s">
        <v>338</v>
      </c>
      <c r="C168" s="81"/>
      <c r="D168" s="81"/>
      <c r="E168" s="81"/>
      <c r="F168" s="81"/>
      <c r="G168" s="81"/>
      <c r="H168" s="81"/>
      <c r="I168" s="81"/>
      <c r="J168" s="81"/>
      <c r="K168" s="81"/>
      <c r="L168" s="81"/>
    </row>
    <row r="169" customFormat="false" ht="27.75" hidden="false" customHeight="false" outlineLevel="0" collapsed="false">
      <c r="B169" s="38" t="s">
        <v>38</v>
      </c>
      <c r="C169" s="38"/>
      <c r="D169" s="38"/>
      <c r="E169" s="38"/>
      <c r="F169" s="38"/>
      <c r="G169" s="39" t="s">
        <v>39</v>
      </c>
      <c r="H169" s="39" t="s">
        <v>40</v>
      </c>
      <c r="I169" s="40" t="s">
        <v>41</v>
      </c>
      <c r="J169" s="40" t="s">
        <v>42</v>
      </c>
      <c r="K169" s="39" t="s">
        <v>43</v>
      </c>
      <c r="L169" s="40" t="s">
        <v>44</v>
      </c>
    </row>
    <row r="170" customFormat="false" ht="12.8" hidden="false" customHeight="false" outlineLevel="0" collapsed="false">
      <c r="B170" s="56"/>
      <c r="C170" s="56"/>
      <c r="D170" s="56"/>
      <c r="E170" s="56"/>
      <c r="F170" s="56"/>
      <c r="G170" s="57"/>
      <c r="H170" s="70"/>
      <c r="I170" s="70"/>
      <c r="J170" s="70"/>
      <c r="K170" s="70"/>
      <c r="L170" s="82"/>
    </row>
    <row r="171" customFormat="false" ht="12.8" hidden="false" customHeight="false" outlineLevel="0" collapsed="false">
      <c r="B171" s="56"/>
      <c r="C171" s="56"/>
      <c r="D171" s="56"/>
      <c r="E171" s="56"/>
      <c r="F171" s="56"/>
      <c r="G171" s="57"/>
      <c r="H171" s="70"/>
      <c r="I171" s="70"/>
      <c r="J171" s="70"/>
      <c r="K171" s="70"/>
      <c r="L171" s="82"/>
    </row>
    <row r="172" customFormat="false" ht="12.8" hidden="false" customHeight="false" outlineLevel="0" collapsed="false">
      <c r="B172" s="56"/>
      <c r="C172" s="56"/>
      <c r="D172" s="56"/>
      <c r="E172" s="56"/>
      <c r="F172" s="56"/>
      <c r="G172" s="57"/>
      <c r="H172" s="70"/>
      <c r="I172" s="70"/>
      <c r="J172" s="70"/>
      <c r="K172" s="70"/>
      <c r="L172" s="82"/>
    </row>
    <row r="173" customFormat="false" ht="12.8" hidden="false" customHeight="false" outlineLevel="0" collapsed="false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86"/>
    </row>
    <row r="174" customFormat="false" ht="14.8" hidden="false" customHeight="true" outlineLevel="0" collapsed="false">
      <c r="B174" s="94" t="s">
        <v>339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4"/>
    </row>
    <row r="175" customFormat="false" ht="27.75" hidden="false" customHeight="false" outlineLevel="0" collapsed="false">
      <c r="B175" s="38" t="s">
        <v>38</v>
      </c>
      <c r="C175" s="38"/>
      <c r="D175" s="38"/>
      <c r="E175" s="38"/>
      <c r="F175" s="38"/>
      <c r="G175" s="39" t="s">
        <v>39</v>
      </c>
      <c r="H175" s="39" t="s">
        <v>40</v>
      </c>
      <c r="I175" s="40" t="s">
        <v>41</v>
      </c>
      <c r="J175" s="40" t="s">
        <v>42</v>
      </c>
      <c r="K175" s="39" t="s">
        <v>43</v>
      </c>
      <c r="L175" s="40" t="s">
        <v>44</v>
      </c>
    </row>
    <row r="176" customFormat="false" ht="12.8" hidden="false" customHeight="false" outlineLevel="0" collapsed="false">
      <c r="B176" s="56"/>
      <c r="C176" s="56"/>
      <c r="D176" s="56"/>
      <c r="E176" s="56"/>
      <c r="F176" s="56"/>
      <c r="G176" s="57"/>
      <c r="H176" s="57"/>
      <c r="I176" s="57"/>
      <c r="J176" s="57"/>
      <c r="K176" s="57"/>
      <c r="L176" s="82"/>
    </row>
    <row r="177" customFormat="false" ht="12.8" hidden="false" customHeight="false" outlineLevel="0" collapsed="false">
      <c r="B177" s="56"/>
      <c r="C177" s="56"/>
      <c r="D177" s="56"/>
      <c r="E177" s="56"/>
      <c r="F177" s="56"/>
      <c r="G177" s="57"/>
      <c r="H177" s="57"/>
      <c r="I177" s="57"/>
      <c r="J177" s="57"/>
      <c r="K177" s="57"/>
      <c r="L177" s="82"/>
    </row>
    <row r="178" customFormat="false" ht="12.8" hidden="false" customHeight="false" outlineLevel="0" collapsed="false">
      <c r="B178" s="56"/>
      <c r="C178" s="56"/>
      <c r="D178" s="56"/>
      <c r="E178" s="56"/>
      <c r="F178" s="56"/>
      <c r="G178" s="57"/>
      <c r="H178" s="70"/>
      <c r="I178" s="70"/>
      <c r="J178" s="70"/>
      <c r="K178" s="70"/>
      <c r="L178" s="82"/>
    </row>
    <row r="180" customFormat="false" ht="14.8" hidden="false" customHeight="true" outlineLevel="0" collapsed="false">
      <c r="B180" s="94" t="s">
        <v>340</v>
      </c>
      <c r="C180" s="94"/>
      <c r="D180" s="94"/>
      <c r="E180" s="94"/>
      <c r="F180" s="94"/>
      <c r="G180" s="94"/>
      <c r="H180" s="94"/>
      <c r="I180" s="94"/>
      <c r="J180" s="94"/>
      <c r="K180" s="94"/>
      <c r="L180" s="94"/>
    </row>
    <row r="181" customFormat="false" ht="27.75" hidden="false" customHeight="false" outlineLevel="0" collapsed="false">
      <c r="B181" s="38" t="s">
        <v>38</v>
      </c>
      <c r="C181" s="38"/>
      <c r="D181" s="38"/>
      <c r="E181" s="38"/>
      <c r="F181" s="38"/>
      <c r="G181" s="39" t="s">
        <v>39</v>
      </c>
      <c r="H181" s="39" t="s">
        <v>40</v>
      </c>
      <c r="I181" s="40" t="s">
        <v>41</v>
      </c>
      <c r="J181" s="40" t="s">
        <v>42</v>
      </c>
      <c r="K181" s="39" t="s">
        <v>43</v>
      </c>
      <c r="L181" s="40" t="s">
        <v>44</v>
      </c>
    </row>
    <row r="182" customFormat="false" ht="12.8" hidden="false" customHeight="false" outlineLevel="0" collapsed="false">
      <c r="B182" s="56"/>
      <c r="C182" s="56"/>
      <c r="D182" s="56"/>
      <c r="E182" s="56"/>
      <c r="F182" s="56"/>
      <c r="G182" s="57"/>
      <c r="H182" s="57"/>
      <c r="I182" s="57"/>
      <c r="J182" s="57"/>
      <c r="K182" s="57"/>
      <c r="L182" s="82"/>
    </row>
    <row r="183" customFormat="false" ht="12.8" hidden="false" customHeight="false" outlineLevel="0" collapsed="false">
      <c r="B183" s="56"/>
      <c r="C183" s="56"/>
      <c r="D183" s="56"/>
      <c r="E183" s="56"/>
      <c r="F183" s="56"/>
      <c r="G183" s="57"/>
      <c r="H183" s="57"/>
      <c r="I183" s="57"/>
      <c r="J183" s="57"/>
      <c r="K183" s="57"/>
      <c r="L183" s="82"/>
    </row>
    <row r="184" customFormat="false" ht="12.8" hidden="false" customHeight="false" outlineLevel="0" collapsed="false">
      <c r="B184" s="56"/>
      <c r="C184" s="56"/>
      <c r="D184" s="56"/>
      <c r="E184" s="56"/>
      <c r="F184" s="56"/>
      <c r="G184" s="57"/>
      <c r="H184" s="57"/>
      <c r="I184" s="57"/>
      <c r="J184" s="57"/>
      <c r="K184" s="57"/>
      <c r="L184" s="82"/>
    </row>
    <row r="186" customFormat="false" ht="14.8" hidden="false" customHeight="true" outlineLevel="0" collapsed="false">
      <c r="B186" s="94" t="s">
        <v>341</v>
      </c>
      <c r="C186" s="94"/>
      <c r="D186" s="94"/>
      <c r="E186" s="94"/>
      <c r="F186" s="94"/>
      <c r="G186" s="94"/>
      <c r="H186" s="94"/>
      <c r="I186" s="94"/>
      <c r="J186" s="94"/>
      <c r="K186" s="94"/>
      <c r="L186" s="94"/>
    </row>
    <row r="187" customFormat="false" ht="27.75" hidden="false" customHeight="false" outlineLevel="0" collapsed="false">
      <c r="B187" s="38" t="s">
        <v>38</v>
      </c>
      <c r="C187" s="38"/>
      <c r="D187" s="38"/>
      <c r="E187" s="38"/>
      <c r="F187" s="38"/>
      <c r="G187" s="39" t="s">
        <v>39</v>
      </c>
      <c r="H187" s="39" t="s">
        <v>40</v>
      </c>
      <c r="I187" s="40" t="s">
        <v>41</v>
      </c>
      <c r="J187" s="40" t="s">
        <v>42</v>
      </c>
      <c r="K187" s="39" t="s">
        <v>43</v>
      </c>
      <c r="L187" s="40" t="s">
        <v>44</v>
      </c>
    </row>
    <row r="188" customFormat="false" ht="12.8" hidden="false" customHeight="false" outlineLevel="0" collapsed="false">
      <c r="B188" s="56"/>
      <c r="C188" s="56"/>
      <c r="D188" s="56"/>
      <c r="E188" s="56"/>
      <c r="F188" s="56"/>
      <c r="G188" s="57"/>
      <c r="H188" s="57"/>
      <c r="I188" s="57"/>
      <c r="J188" s="57"/>
      <c r="K188" s="57"/>
      <c r="L188" s="82"/>
    </row>
    <row r="189" customFormat="false" ht="12.8" hidden="false" customHeight="false" outlineLevel="0" collapsed="false">
      <c r="B189" s="56"/>
      <c r="C189" s="56"/>
      <c r="D189" s="56"/>
      <c r="E189" s="56"/>
      <c r="F189" s="56"/>
      <c r="G189" s="57"/>
      <c r="H189" s="57"/>
      <c r="I189" s="57"/>
      <c r="J189" s="57"/>
      <c r="K189" s="57"/>
      <c r="L189" s="82"/>
    </row>
    <row r="190" customFormat="false" ht="12.8" hidden="false" customHeight="false" outlineLevel="0" collapsed="false">
      <c r="B190" s="56"/>
      <c r="C190" s="56"/>
      <c r="D190" s="56"/>
      <c r="E190" s="56"/>
      <c r="F190" s="56"/>
      <c r="G190" s="57"/>
      <c r="H190" s="57"/>
      <c r="I190" s="57"/>
      <c r="J190" s="57"/>
      <c r="K190" s="57"/>
      <c r="L190" s="82"/>
    </row>
    <row r="192" customFormat="false" ht="12.8" hidden="false" customHeight="false" outlineLevel="0" collapsed="false">
      <c r="M192" s="95" t="n">
        <f aca="false">M63+M64+M65+M66+M67+M68+M69+M70+M71+M72+M73+M74+M75+M76+M77+M78+M79+M80+M81+M82+M83+M84+M85+M86+M87+M88+M89+M90+M141+M91+M92+M93+M126+M127+M128+M129+M130+M131+M132+M133+M134+M135+M136+M137+M138+M139+M140+M148+M154+M155+M156+M156+M158+M169+M170+M171+M172</f>
        <v>22070.75</v>
      </c>
    </row>
    <row r="194" customFormat="false" ht="12.8" hidden="false" customHeight="false" outlineLevel="0" collapsed="false">
      <c r="M194" s="4" t="n">
        <f aca="false">M192/250</f>
        <v>88.283</v>
      </c>
    </row>
    <row r="197" customFormat="false" ht="12.8" hidden="false" customHeight="false" outlineLevel="0" collapsed="false">
      <c r="M197" s="4" t="n">
        <f aca="false">3500+2390+11562.5+24593.25</f>
        <v>42045.75</v>
      </c>
    </row>
    <row r="200" customFormat="false" ht="12.8" hidden="false" customHeight="false" outlineLevel="0" collapsed="false">
      <c r="M200" s="4" t="n">
        <f aca="false">M197/250</f>
        <v>168.183</v>
      </c>
    </row>
  </sheetData>
  <mergeCells count="117">
    <mergeCell ref="B1:L1"/>
    <mergeCell ref="B2:L2"/>
    <mergeCell ref="C3:E3"/>
    <mergeCell ref="F3:H3"/>
    <mergeCell ref="I3:L3"/>
    <mergeCell ref="C4:E4"/>
    <mergeCell ref="G4:H4"/>
    <mergeCell ref="I4:J4"/>
    <mergeCell ref="K4:L4"/>
    <mergeCell ref="C5:E5"/>
    <mergeCell ref="G5:H5"/>
    <mergeCell ref="I5:J5"/>
    <mergeCell ref="K5:L5"/>
    <mergeCell ref="B6:L6"/>
    <mergeCell ref="G7:K7"/>
    <mergeCell ref="G8:K8"/>
    <mergeCell ref="H11:K11"/>
    <mergeCell ref="B13:L13"/>
    <mergeCell ref="D14:F14"/>
    <mergeCell ref="G14:I14"/>
    <mergeCell ref="J14:L14"/>
    <mergeCell ref="D15:F15"/>
    <mergeCell ref="G15:I15"/>
    <mergeCell ref="J15:L15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B20:L20"/>
    <mergeCell ref="B22:L22"/>
    <mergeCell ref="B23:L23"/>
    <mergeCell ref="B24:L24"/>
    <mergeCell ref="B25:L25"/>
    <mergeCell ref="B27:F27"/>
    <mergeCell ref="B28:F28"/>
    <mergeCell ref="B29:F29"/>
    <mergeCell ref="B30:F30"/>
    <mergeCell ref="B31:F31"/>
    <mergeCell ref="B32:F32"/>
    <mergeCell ref="C35:D35"/>
    <mergeCell ref="F35:K35"/>
    <mergeCell ref="B36:L36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F49:L49"/>
    <mergeCell ref="B50:L50"/>
    <mergeCell ref="B51:F51"/>
    <mergeCell ref="B52:F52"/>
    <mergeCell ref="B53:F53"/>
    <mergeCell ref="B54:F54"/>
    <mergeCell ref="B55:F55"/>
    <mergeCell ref="B56:L56"/>
    <mergeCell ref="B57:F57"/>
    <mergeCell ref="B58:F58"/>
    <mergeCell ref="B59:F59"/>
    <mergeCell ref="B60:F60"/>
    <mergeCell ref="G93:K93"/>
    <mergeCell ref="F94:L94"/>
    <mergeCell ref="B96:L96"/>
    <mergeCell ref="B97:F97"/>
    <mergeCell ref="B98:F98"/>
    <mergeCell ref="B99:F99"/>
    <mergeCell ref="B100:L100"/>
    <mergeCell ref="B101:F101"/>
    <mergeCell ref="B102:F102"/>
    <mergeCell ref="B103:F103"/>
    <mergeCell ref="B104:F104"/>
    <mergeCell ref="B106:L106"/>
    <mergeCell ref="B107:F107"/>
    <mergeCell ref="B108:F108"/>
    <mergeCell ref="B109:F109"/>
    <mergeCell ref="B110:F110"/>
    <mergeCell ref="B111:F111"/>
    <mergeCell ref="B113:L113"/>
    <mergeCell ref="B122:F122"/>
    <mergeCell ref="B124:L124"/>
    <mergeCell ref="L141:L142"/>
    <mergeCell ref="B148:L148"/>
    <mergeCell ref="B149:F149"/>
    <mergeCell ref="B150:F150"/>
    <mergeCell ref="B151:F151"/>
    <mergeCell ref="B152:F152"/>
    <mergeCell ref="B154:L154"/>
    <mergeCell ref="A164:F164"/>
    <mergeCell ref="B165:F165"/>
    <mergeCell ref="B168:L168"/>
    <mergeCell ref="B169:F169"/>
    <mergeCell ref="B170:F170"/>
    <mergeCell ref="B171:F171"/>
    <mergeCell ref="B172:F172"/>
    <mergeCell ref="B174:L174"/>
    <mergeCell ref="B175:F175"/>
    <mergeCell ref="B176:F176"/>
    <mergeCell ref="B177:F177"/>
    <mergeCell ref="B178:F178"/>
    <mergeCell ref="B180:L180"/>
    <mergeCell ref="B181:F181"/>
    <mergeCell ref="B182:F182"/>
    <mergeCell ref="B183:F183"/>
    <mergeCell ref="B184:F184"/>
    <mergeCell ref="B186:L186"/>
    <mergeCell ref="B187:F187"/>
    <mergeCell ref="B188:F188"/>
    <mergeCell ref="B189:F189"/>
    <mergeCell ref="B190:F190"/>
  </mergeCells>
  <printOptions headings="false" gridLines="false" gridLinesSet="true" horizontalCentered="false" verticalCentered="false"/>
  <pageMargins left="0.177777777777778" right="0.23125" top="0.45625" bottom="0.01875" header="0.511805555555555" footer="0.511805555555555"/>
  <pageSetup paperSize="1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9256</TotalTime>
  <Application>LibreOffice/5.2.2.2$Windows_x86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2018-02-06T07:53:03Z</dcterms:created>
  <dc:creator/>
  <dc:description/>
  <dc:language>en-CA</dc:language>
  <cp:lastModifiedBy/>
  <cp:lastPrinted>2025-09-30T10:34:57Z</cp:lastPrinted>
  <dcterms:modified xsi:type="dcterms:W3CDTF">2025-09-30T11:19:43Z</dcterms:modified>
  <cp:revision>221</cp:revision>
  <dc:subject/>
  <dc:title/>
</cp:coreProperties>
</file>